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raboweboc.sharepoint.com/sites/BS_CFO/ExternalReporting/Regulatory Reporting/Monthend_2025/06 Jun/APS330 Pillar III/"/>
    </mc:Choice>
  </mc:AlternateContent>
  <xr:revisionPtr revIDLastSave="88" documentId="8_{D71371A0-8916-4F34-AB07-761BD463D6D0}" xr6:coauthVersionLast="47" xr6:coauthVersionMax="47" xr10:uidLastSave="{11FC5ABC-0959-493A-B262-11F082947131}"/>
  <bookViews>
    <workbookView xWindow="-108" yWindow="-108" windowWidth="41496" windowHeight="16776" tabRatio="967" xr2:uid="{B2577F55-F377-49BF-838F-16321438FB78}"/>
  </bookViews>
  <sheets>
    <sheet name="Cover" sheetId="93" r:id="rId1"/>
    <sheet name="Contents" sheetId="73" r:id="rId2"/>
    <sheet name="DIS20 - KM1" sheetId="10" r:id="rId3"/>
    <sheet name="DIS20 - OV1" sheetId="12" r:id="rId4"/>
    <sheet name="DIS25 - CC1" sheetId="77" r:id="rId5"/>
    <sheet name="DIS25 - CC2" sheetId="78" r:id="rId6"/>
    <sheet name="DIS31 - ENC" sheetId="79" r:id="rId7"/>
    <sheet name="DIS40 - CR1" sheetId="80" r:id="rId8"/>
    <sheet name="DIS40 - CR2" sheetId="81" r:id="rId9"/>
    <sheet name="DIS40 - CR3" sheetId="82" r:id="rId10"/>
    <sheet name="DIS40 - CR4" sheetId="83" r:id="rId11"/>
    <sheet name="DIS40 - CR5" sheetId="84" r:id="rId12"/>
    <sheet name="DIS42 - CCR1" sheetId="85" r:id="rId13"/>
    <sheet name="DIS42 - CCR3" sheetId="86" r:id="rId14"/>
    <sheet name="DIS42 - CCR5" sheetId="87" r:id="rId15"/>
    <sheet name="DIS42 - CCR6" sheetId="88" r:id="rId16"/>
    <sheet name="DIS42 - CCR8" sheetId="89" r:id="rId17"/>
    <sheet name="Market Risk" sheetId="90" r:id="rId18"/>
    <sheet name="DIS75 - CCyB1" sheetId="91" r:id="rId19"/>
    <sheet name="DIS85 - LIQ1" sheetId="57" r:id="rId20"/>
    <sheet name="DIS85 - LIQ2" sheetId="92" r:id="rId21"/>
  </sheets>
  <definedNames>
    <definedName name="_Toc378352994" localSheetId="14">'DIS42 - CCR5'!$A$1</definedName>
    <definedName name="_Toc396405182" localSheetId="20">'DIS85 - LIQ2'!#REF!</definedName>
    <definedName name="_Toc404082824" localSheetId="3">'DIS20 - OV1'!#REF!</definedName>
    <definedName name="_Toc404082825" localSheetId="3">'DIS20 - OV1'!#REF!</definedName>
    <definedName name="_Toc404082831" localSheetId="10">'DIS40 - CR4'!$E$3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91" l="1"/>
  <c r="D18" i="12"/>
  <c r="C8" i="81" l="1"/>
  <c r="C34" i="84" l="1"/>
  <c r="F33" i="84"/>
  <c r="F32" i="84"/>
  <c r="F31" i="84"/>
  <c r="F34" i="84" s="1"/>
  <c r="I12" i="84"/>
  <c r="F12" i="84"/>
  <c r="E12" i="84"/>
  <c r="D12" i="84"/>
  <c r="C12" i="84"/>
  <c r="I6" i="84"/>
  <c r="H6" i="84"/>
  <c r="D6" i="84"/>
  <c r="C6" i="84"/>
  <c r="J10" i="84"/>
  <c r="L10" i="84" s="1"/>
  <c r="D34" i="84" l="1"/>
  <c r="E6" i="84"/>
  <c r="F6" i="84"/>
  <c r="G6" i="84"/>
  <c r="G12" i="84"/>
  <c r="H12" i="84"/>
  <c r="H17" i="84" s="1"/>
  <c r="I17" i="84"/>
  <c r="E17" i="84"/>
  <c r="J16" i="84"/>
  <c r="L16" i="84" s="1"/>
  <c r="F17" i="84"/>
  <c r="J15" i="84"/>
  <c r="L15" i="84" s="1"/>
  <c r="J14" i="84"/>
  <c r="L14" i="84" s="1"/>
  <c r="J13" i="84"/>
  <c r="L13" i="84" s="1"/>
  <c r="J11" i="84"/>
  <c r="L11" i="84" s="1"/>
  <c r="J9" i="84"/>
  <c r="J8" i="84"/>
  <c r="J7" i="84"/>
  <c r="J5" i="84"/>
  <c r="D17" i="84"/>
  <c r="J4" i="84"/>
  <c r="C17" i="84"/>
  <c r="G14" i="83"/>
  <c r="F14" i="83"/>
  <c r="E14" i="83"/>
  <c r="D14" i="83"/>
  <c r="C14" i="83"/>
  <c r="J12" i="84" l="1"/>
  <c r="J6" i="84"/>
  <c r="G17" i="84"/>
  <c r="L12" i="84"/>
  <c r="L4" i="84"/>
  <c r="L7" i="84"/>
  <c r="L9" i="84"/>
  <c r="L8" i="84"/>
  <c r="L5" i="84"/>
  <c r="J17" i="84"/>
  <c r="C8" i="83"/>
  <c r="C19" i="83" s="1"/>
  <c r="D8" i="83"/>
  <c r="D19" i="83" s="1"/>
  <c r="E8" i="83"/>
  <c r="E19" i="83" s="1"/>
  <c r="F8" i="83"/>
  <c r="F19" i="83" s="1"/>
  <c r="G8" i="83"/>
  <c r="L17" i="84" l="1"/>
  <c r="L6" i="84"/>
  <c r="G19" i="83"/>
  <c r="C6" i="91" l="1"/>
  <c r="F6" i="90" l="1"/>
  <c r="D6" i="90" l="1"/>
  <c r="F16" i="12" l="1"/>
  <c r="F15" i="12"/>
  <c r="F12" i="12"/>
  <c r="F11" i="12"/>
  <c r="F10" i="12"/>
  <c r="F9" i="12"/>
  <c r="F7" i="12"/>
  <c r="B11" i="78" l="1"/>
  <c r="C87" i="77"/>
  <c r="C9" i="77"/>
  <c r="F13" i="12"/>
  <c r="F17" i="12"/>
  <c r="D14" i="12" l="1"/>
  <c r="F14" i="12" l="1"/>
  <c r="B34" i="78" l="1"/>
  <c r="C10" i="80" l="1"/>
  <c r="B27" i="78"/>
  <c r="H5" i="80"/>
  <c r="B17" i="78" l="1"/>
  <c r="D17" i="78"/>
  <c r="D34" i="78"/>
  <c r="D27" i="78"/>
  <c r="F7" i="90" l="1"/>
  <c r="A2" i="91" l="1"/>
  <c r="E8" i="90"/>
  <c r="F8" i="90"/>
  <c r="F5" i="90"/>
  <c r="F4" i="90"/>
  <c r="D7" i="90"/>
  <c r="D5" i="90"/>
  <c r="D4" i="90"/>
  <c r="B2" i="89"/>
  <c r="A2" i="88"/>
  <c r="C10" i="79"/>
  <c r="D10" i="79" s="1"/>
  <c r="E51" i="77" l="1"/>
  <c r="E30" i="77" l="1"/>
  <c r="E34" i="77"/>
  <c r="C30" i="77" l="1"/>
  <c r="E76" i="77"/>
  <c r="C64" i="77"/>
  <c r="E64" i="77"/>
  <c r="E9" i="77"/>
  <c r="E56" i="77" l="1"/>
  <c r="E65" i="77" s="1"/>
  <c r="E35" i="77"/>
  <c r="E66" i="77" l="1"/>
  <c r="E22" i="10" l="1"/>
  <c r="E10" i="10"/>
  <c r="I16" i="86" l="1"/>
  <c r="H16" i="86"/>
  <c r="C16" i="86"/>
  <c r="B16" i="86"/>
  <c r="J15" i="86"/>
  <c r="J14" i="86"/>
  <c r="G16" i="86"/>
  <c r="F16" i="86"/>
  <c r="E16" i="86"/>
  <c r="D16" i="86"/>
  <c r="J11" i="86"/>
  <c r="J10" i="86"/>
  <c r="J9" i="86"/>
  <c r="H9" i="85"/>
  <c r="G8" i="82"/>
  <c r="F8" i="82"/>
  <c r="H8" i="80"/>
  <c r="C56" i="77"/>
  <c r="G10" i="80" l="1"/>
  <c r="H9" i="80"/>
  <c r="C8" i="90"/>
  <c r="D8" i="90"/>
  <c r="C34" i="77"/>
  <c r="C35" i="77" s="1"/>
  <c r="C65" i="77"/>
  <c r="F10" i="80"/>
  <c r="J12" i="86"/>
  <c r="J13" i="86"/>
  <c r="H7" i="80"/>
  <c r="H6" i="80" l="1"/>
  <c r="E10" i="80"/>
  <c r="D10" i="80"/>
  <c r="J16" i="86"/>
  <c r="C51" i="77"/>
  <c r="C66" i="77" l="1"/>
  <c r="H10" i="80"/>
  <c r="D8" i="12" l="1"/>
  <c r="F8" i="12" s="1"/>
  <c r="D22" i="10" l="1"/>
  <c r="H8" i="82" l="1"/>
  <c r="C8" i="82" l="1"/>
  <c r="E8" i="82" l="1"/>
  <c r="D8" i="82" l="1"/>
  <c r="F5" i="12" l="1"/>
  <c r="F18" i="12" s="1"/>
  <c r="D6" i="12"/>
  <c r="F6" i="12" s="1"/>
  <c r="D10" i="10" l="1"/>
  <c r="D23" i="10" l="1"/>
</calcChain>
</file>

<file path=xl/sharedStrings.xml><?xml version="1.0" encoding="utf-8"?>
<sst xmlns="http://schemas.openxmlformats.org/spreadsheetml/2006/main" count="693" uniqueCount="451">
  <si>
    <t>N/A</t>
  </si>
  <si>
    <t>Market risk</t>
  </si>
  <si>
    <t>a</t>
  </si>
  <si>
    <t>b</t>
  </si>
  <si>
    <t>c</t>
  </si>
  <si>
    <t>d</t>
  </si>
  <si>
    <t>e</t>
  </si>
  <si>
    <t>Available capital (amounts)</t>
  </si>
  <si>
    <t>Common Equity Tier 1 (CET1)</t>
  </si>
  <si>
    <t>Tier 1</t>
  </si>
  <si>
    <t xml:space="preserve">Total capital </t>
  </si>
  <si>
    <t>Risk-weighted assets (amounts)</t>
  </si>
  <si>
    <t>Total risk-weighted assets (RWA)</t>
  </si>
  <si>
    <t>4a</t>
  </si>
  <si>
    <t>Total risk-weighted assets (pre-floor)</t>
  </si>
  <si>
    <t xml:space="preserve">Risk-based capital ratios as a percentage of RWA </t>
  </si>
  <si>
    <t>CET1 ratio (%)</t>
  </si>
  <si>
    <t>5b</t>
  </si>
  <si>
    <t>CET1 ratio (%) (pre-floor ratio)</t>
  </si>
  <si>
    <t>Tier 1 ratio (%)</t>
  </si>
  <si>
    <t>6b</t>
  </si>
  <si>
    <t>Tier 1 ratio (%) (pre-floor ratio)</t>
  </si>
  <si>
    <t xml:space="preserve">Total capital ratio (%) </t>
  </si>
  <si>
    <t>7b</t>
  </si>
  <si>
    <t>Total capital ratio (%) (pre-floor ratio)</t>
  </si>
  <si>
    <t>Additional CET1 buffer requirements as a percentage of RWA</t>
  </si>
  <si>
    <t>Capital conservation buffer requirement (2.5% from 2019) (%)</t>
  </si>
  <si>
    <t>Countercyclical buffer requirement (%)</t>
  </si>
  <si>
    <t>Bank G-SIB and/or D-SIB additional requirements (%)</t>
  </si>
  <si>
    <t>CET1 available after meeting the bank’s minimum capital requirements (%)</t>
  </si>
  <si>
    <t>Basel III Leverage ratio</t>
  </si>
  <si>
    <t xml:space="preserve">Total Basel III leverage ratio exposure measure </t>
  </si>
  <si>
    <t>Basel III leverage ratio (%) (including the impact of any applicable temporary exemption of central bank reserves)</t>
  </si>
  <si>
    <t>Liquidity Coverage Ratio (LCR)</t>
  </si>
  <si>
    <t>Total high-quality liquid assets (HQLA)</t>
  </si>
  <si>
    <t>Total net cash outflow</t>
  </si>
  <si>
    <t>LCR ratio (%)</t>
  </si>
  <si>
    <t>Net Stable Funding Ratio (NSFR)</t>
  </si>
  <si>
    <t xml:space="preserve">Total available stable funding </t>
  </si>
  <si>
    <t>Total required stable funding</t>
  </si>
  <si>
    <t>NSFR ratio</t>
  </si>
  <si>
    <t>Minimum capital requirements</t>
  </si>
  <si>
    <t>RWA</t>
  </si>
  <si>
    <t xml:space="preserve">Credit risk (excluding counterparty credit risk) </t>
  </si>
  <si>
    <t>Of which: standardised approach (SA)</t>
  </si>
  <si>
    <t>Counterparty credit risk (CCR)</t>
  </si>
  <si>
    <t xml:space="preserve">Of which: standardised approach for counterparty credit risk </t>
  </si>
  <si>
    <t>Credit valuation adjustment (CVA)</t>
  </si>
  <si>
    <t>Settlement risk</t>
  </si>
  <si>
    <t>Securitisation exposures in banking book</t>
  </si>
  <si>
    <t>Of which: securitisation standardised approach (SEC-SA)</t>
  </si>
  <si>
    <t>Of which: internal model approach (IMA)</t>
  </si>
  <si>
    <t>Capital charge for switch between trading book and banking book</t>
  </si>
  <si>
    <t>Operational risk</t>
  </si>
  <si>
    <t>High-quality liquid assets</t>
  </si>
  <si>
    <t>Total HQLA</t>
  </si>
  <si>
    <t>Cash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</si>
  <si>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</si>
  <si>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</si>
  <si>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</si>
  <si>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</si>
  <si>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</si>
  <si>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</si>
  <si>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</si>
  <si>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</si>
  <si>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</si>
  <si>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</si>
  <si>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</si>
  <si>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</si>
  <si>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</si>
  <si>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</si>
  <si>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</si>
  <si>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</si>
  <si>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</si>
  <si>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</si>
  <si>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</si>
  <si>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TOTAL CASH INFLOWS</t>
  </si>
  <si>
    <t>Total net cash outflows</t>
  </si>
  <si>
    <t>Liquidity Coverage Ratio (%)</t>
  </si>
  <si>
    <t>OV1: Overview of RWA</t>
  </si>
  <si>
    <t>LIQ1: Liquidity Coverage Ratio (LCR)</t>
  </si>
  <si>
    <t>Total of bank CET1 specific buffer requirements (%) (row 8 + row 9 + row 10)</t>
  </si>
  <si>
    <t>Check</t>
  </si>
  <si>
    <t>Alternative liquid assets (ALA)</t>
  </si>
  <si>
    <t>Reserve bank of New Zealand (RBNZ) securities</t>
  </si>
  <si>
    <t>Table of contents</t>
  </si>
  <si>
    <t>KM1</t>
  </si>
  <si>
    <t>Key Metrics</t>
  </si>
  <si>
    <t>OV1</t>
  </si>
  <si>
    <t>Overview of RWA</t>
  </si>
  <si>
    <t>LIQ1</t>
  </si>
  <si>
    <t>Liquidity Coverage Ratio</t>
  </si>
  <si>
    <t xml:space="preserve"> *CET1 available after meeting the bank’s minimum capital requirements is calculated as CET1 ratio of the bank, less the minimum CET1 capital requirement (4.5%) and any shortfall in meeting the Tier 1 and Total capital minimum requirements, as defined by BCBS. Comparative information has been realigned to the BCBS methodology.</t>
  </si>
  <si>
    <t>1. Minimum capital requirement in accordance with APS110 Capital Adequacy 8% of RWA.</t>
  </si>
  <si>
    <t>Total adjusted value</t>
  </si>
  <si>
    <t>Total unweighted value (average)</t>
  </si>
  <si>
    <t>Total weighted value (average)</t>
  </si>
  <si>
    <t>Source based on reference numbers/letters of the balance sheet under the regulatory scope of consolidation</t>
  </si>
  <si>
    <t>Common Equity Tier 1 capital: instruments and reserves</t>
  </si>
  <si>
    <t>Directly issued qualifying common share (and equivalent for non-joint stock companies) capital plus related stock surplus</t>
  </si>
  <si>
    <t>Retained earnings</t>
  </si>
  <si>
    <t>Accumulated other comprehensive income (and other reserves)</t>
  </si>
  <si>
    <t>Common share capital issued by subsidiaries and held by third parties (amount allowed in group CET1 capital)</t>
  </si>
  <si>
    <t>Common Equity Tier 1 capital before regulatory adjustments</t>
  </si>
  <si>
    <t>Common Equity Tier 1 capital: regulatory adjustments</t>
  </si>
  <si>
    <t>Prudent valuation adjustments</t>
  </si>
  <si>
    <t>Goodwill (net of related tax liability)</t>
  </si>
  <si>
    <t>Other intangibles other than mortgage servicing rights (MSR) (net of related tax liability)</t>
  </si>
  <si>
    <t>Deferred tax assets (DTA) that rely on future profitability, excluding those arising from temporary differences (net of related tax liability)</t>
  </si>
  <si>
    <t>Cash flow hedge reserve</t>
  </si>
  <si>
    <t>Shortfall of provisions to expected losses</t>
  </si>
  <si>
    <t>Securitisation gain on sale (as set out in [CAP30.14])</t>
  </si>
  <si>
    <t>Gains and losses due to changes in own credit risk on fair valued liabilities</t>
  </si>
  <si>
    <t>Defined benefit pension fund net assets</t>
  </si>
  <si>
    <t>Investments in own shares (if not already subtracted from paid-in capital on reported balance sheet)</t>
  </si>
  <si>
    <t>Reciprocal cross-holdings in common equity</t>
  </si>
  <si>
    <t>Investments in the capital of banking, financial and insurance entities that are outside the scope of regulatory consolidation, where the bank does not own more than 10% of the issued share capital (amount above 10% threshold)</t>
  </si>
  <si>
    <t>Significant investments in the common stock of banking, financial and insurance entities that are outside the scope of regulatory consolidation (amount above 10% threshold)</t>
  </si>
  <si>
    <t>MSR (amount above 10% threshold)</t>
  </si>
  <si>
    <t>DTA arising from temporary differences (amount above 10% threshold, net of related tax liability)</t>
  </si>
  <si>
    <t>Amount exceeding the 15% threshold</t>
  </si>
  <si>
    <t>Of which: significant investments in the common stock of financials</t>
  </si>
  <si>
    <t>Of which: MSR</t>
  </si>
  <si>
    <t>Of which: DTA arising from temporary differences</t>
  </si>
  <si>
    <t>National specific regulatory adjustments</t>
  </si>
  <si>
    <t>Regulatory adjustments applied to Common Equity Tier 1 capital due to insufficient Additional Tier 1 and Tier 2 capital to cover deductions</t>
  </si>
  <si>
    <t>Total regulatory adjustments to Common Equity Tier 1 capital</t>
  </si>
  <si>
    <t>Common Equity Tier 1 capital (CET1)</t>
  </si>
  <si>
    <t>Additional Tier 1 capital: instruments</t>
  </si>
  <si>
    <t>Directly issued qualifying additional Tier 1 instruments plus related stock surplus</t>
  </si>
  <si>
    <t>Of which: classified as equity under applicable accounting standards</t>
  </si>
  <si>
    <t>Of which: classified as liabilities under applicable accounting standards</t>
  </si>
  <si>
    <t>Additional Tier 1 instruments (and CET1 instruments not included in row 5) issued by subsidiaries and held by third parties (amount allowed in group additional Tier 1 capital)</t>
  </si>
  <si>
    <t>Additional Tier 1 capital before regulatory adjustments</t>
  </si>
  <si>
    <t>Additional Tier 1 capital: regulatory adjustments</t>
  </si>
  <si>
    <t>Investments in own additional Tier 1 instruments</t>
  </si>
  <si>
    <t>Reciprocal cross-holdings in additional Tier 1 instruments</t>
  </si>
  <si>
    <t>Investments in the capital of banking, financial and insurance entities that are outside the scope of regulatory consolidation, where the bank does not own more than 10% of the issued common share capital of the entity (amount above 10% threshold)</t>
  </si>
  <si>
    <t xml:space="preserve">Significant investments in the capital of banking, financial and insurance entities that are outside the scope of regulatory consolidation </t>
  </si>
  <si>
    <t>Regulatory adjustments applied to additional Tier 1 capital due to insufficient Tier 2 capital to cover deductions</t>
  </si>
  <si>
    <t>Total regulatory adjustments to additional Tier 1 capital</t>
  </si>
  <si>
    <t>Additional Tier 1 capital (AT1)</t>
  </si>
  <si>
    <t>Tier 1 capital (T1 = CET1 + AT1)</t>
  </si>
  <si>
    <t>Tier 2 capital: instruments and provisions</t>
  </si>
  <si>
    <t>Directly issued qualifying Tier 2 instruments plus related stock surplus</t>
  </si>
  <si>
    <t>Tier 2 instruments (and CET1 and AT1 instruments not included in rows 5 or 34) issued by subsidiaries and held by third parties (amount allowed in group Tier 2)</t>
  </si>
  <si>
    <t>Provisions</t>
  </si>
  <si>
    <t>Tier 2 capital before regulatory adjustments</t>
  </si>
  <si>
    <t>Tier 2 capital: regulatory adjustments</t>
  </si>
  <si>
    <t xml:space="preserve">Investments in own Tier 2 instruments </t>
  </si>
  <si>
    <t>Reciprocal cross-holdings in Tier 2 instruments and other TLAC liabilities</t>
  </si>
  <si>
    <t>Investments in the capital and other TLAC liabilities of banking, financial and insurance entities that are outside the scope of regulatory consolidation, where the bank does not own more than 10% of the issued common share capital of the entity (amount above 10% threshold)</t>
  </si>
  <si>
    <t>54a</t>
  </si>
  <si>
    <t>Investments in the other TLAC liabilities of banking, financial and insurance entities that are outside the scope of regulatory consolidation and where the bank does not own more than 10% of the issued common share capital of the entity: amount previously designated for the 5% threshold but that no longer meets the conditions (for G-SIBs only)</t>
  </si>
  <si>
    <t>Significant investments in the capital and other TLAC liabilities of banking, financial and insurance entities that are outside the scope of regulatory consolidation (net of eligible short positions)</t>
  </si>
  <si>
    <t>Total regulatory adjustments to Tier 2 capital</t>
  </si>
  <si>
    <t>Tier 2 capital</t>
  </si>
  <si>
    <t>Total regulatory capital (= Tier 1 + Tier2)</t>
  </si>
  <si>
    <t>Total risk-weighted assets</t>
  </si>
  <si>
    <t>Capital adequacy ratios and buffers</t>
  </si>
  <si>
    <t>Common Equity Tier 1 capital (as a percentage of risk-weighted assets)</t>
  </si>
  <si>
    <t>Tier 1 capital (as a percentage of risk-weighted assets)</t>
  </si>
  <si>
    <t>Total capital (as a percentage of risk-weighted assets)</t>
  </si>
  <si>
    <t>Institution-specific buffer requirement (capital conservation buffer plus countercyclical buffer requirements plus higher loss absorbency requirement, expressed as a percentage of risk-weighted assets)</t>
  </si>
  <si>
    <t>Of which: capital conservation buffer requirement</t>
  </si>
  <si>
    <t>Of which: bank-specific countercyclical buffer requirement</t>
  </si>
  <si>
    <t>Of which: higher loss absorbency requirement</t>
  </si>
  <si>
    <t xml:space="preserve">Common Equity Tier 1 capital (as a percentage of risk-weighted assets) available after meeting the bank’s minimum capital requirements </t>
  </si>
  <si>
    <t>National minima (if different from Basel III)</t>
  </si>
  <si>
    <t>National minimum Common Equity Tier 1 capital adequacy ratio (if different from Basel III minimum)</t>
  </si>
  <si>
    <t>National minimum Tier 1 capital adequacy ratio (if different from Basel III minimum)</t>
  </si>
  <si>
    <t>National minimum Total capital adequacy ratio (if different from Basel III minimum)</t>
  </si>
  <si>
    <t>Amounts below the thresholds for deduction (before risk-weighting)</t>
  </si>
  <si>
    <t>Non-significant investments in the capital and other TLAC liabilities of other financial entities</t>
  </si>
  <si>
    <t>Significant investments in the common stock of financial entities</t>
  </si>
  <si>
    <t>MSR (net of related tax liability)</t>
  </si>
  <si>
    <t>DTA arising from temporary differences (net of related tax liability)</t>
  </si>
  <si>
    <t>Applicable caps on the inclusion of provisions in Tier 2 capital</t>
  </si>
  <si>
    <t>Provisions eligible for inclusion in Tier 2 capital in respect of exposures subject to standardised approach (prior to application of cap)</t>
  </si>
  <si>
    <t>Cap on inclusion of provisions in Tier 2 capital under standardised approach</t>
  </si>
  <si>
    <t>Provisions eligible for inclusion in Tier 2 capital in respect of exposures subject to internal ratings-based approach (prior to application of cap)</t>
  </si>
  <si>
    <t>Cap for inclusion of provisions in Tier 2 capital under internal ratings-based approach</t>
  </si>
  <si>
    <t>Reference</t>
  </si>
  <si>
    <t>Assets</t>
  </si>
  <si>
    <t>Derivative financial instruments</t>
  </si>
  <si>
    <t>Loans and advances to customers</t>
  </si>
  <si>
    <t>Total assets</t>
  </si>
  <si>
    <t>Liabilities</t>
  </si>
  <si>
    <t>Total liabilities</t>
  </si>
  <si>
    <t>Shareholders’ equity</t>
  </si>
  <si>
    <t>Of which: amount eligible for CET1 capital</t>
  </si>
  <si>
    <t>Of which: amount eligible for AT1 capital</t>
  </si>
  <si>
    <t>Total shareholders’ equity</t>
  </si>
  <si>
    <t xml:space="preserve">Encumbered assets </t>
  </si>
  <si>
    <t xml:space="preserve">Unencumbered assets </t>
  </si>
  <si>
    <t>Total</t>
  </si>
  <si>
    <t>CC1 – Composition of regulatory capital</t>
  </si>
  <si>
    <t>CC2 – Reconciliation of regulatory capital to balance sheet</t>
  </si>
  <si>
    <t>Cash and cash equivalents</t>
  </si>
  <si>
    <t>Financial assets at fair value through other comprehensive income</t>
  </si>
  <si>
    <t>Due from related entities</t>
  </si>
  <si>
    <t>Right-of-use assets</t>
  </si>
  <si>
    <t>Other assets</t>
  </si>
  <si>
    <t>Net deferred tax assets</t>
  </si>
  <si>
    <t>Deposits</t>
  </si>
  <si>
    <t>Due to related entities</t>
  </si>
  <si>
    <t>Payables due to central bank</t>
  </si>
  <si>
    <t>Current tax liabilities</t>
  </si>
  <si>
    <t>Lease liabilities</t>
  </si>
  <si>
    <t>Other liabilities</t>
  </si>
  <si>
    <t>Contributed equity</t>
  </si>
  <si>
    <t>Reserves</t>
  </si>
  <si>
    <t>ENC: Asset encumbrance</t>
  </si>
  <si>
    <t>CR1: Credit quality of assets</t>
  </si>
  <si>
    <t>g</t>
  </si>
  <si>
    <t>Gross carrying values of</t>
  </si>
  <si>
    <t>Of which ECL accounting provisions for credit losses on SA exposures</t>
  </si>
  <si>
    <t>Net values</t>
  </si>
  <si>
    <t xml:space="preserve">Allocated in regulatory category of Specific </t>
  </si>
  <si>
    <t>Allocated in regulatory category of General</t>
  </si>
  <si>
    <t>(a+b-c)</t>
  </si>
  <si>
    <t>Loans</t>
  </si>
  <si>
    <t>Debt Securities</t>
  </si>
  <si>
    <t>Off-balance sheet exposures</t>
  </si>
  <si>
    <t>CR2: Changes in stock of non-performing loans and debt securities</t>
  </si>
  <si>
    <t xml:space="preserve">Loans and debt securities that have defaulted since the last reporting period </t>
  </si>
  <si>
    <t>Amounts written off</t>
  </si>
  <si>
    <t>Other changes</t>
  </si>
  <si>
    <t>CR3: Credit risk mitigation techniques – overview</t>
  </si>
  <si>
    <t>f</t>
  </si>
  <si>
    <t xml:space="preserve">Exposures unsecured: carrying amount </t>
  </si>
  <si>
    <t>Exposures secured by financial guarantees</t>
  </si>
  <si>
    <t>Exposures secured by credit derivatives</t>
  </si>
  <si>
    <t>Exposures secured by netting</t>
  </si>
  <si>
    <t xml:space="preserve">Total </t>
  </si>
  <si>
    <t>Of which non-performing</t>
  </si>
  <si>
    <t>CR4: Standardised approach – credit risk exposure and credit risk mitigation (CRM) effects</t>
  </si>
  <si>
    <t>Exposures before CCF and CRM</t>
  </si>
  <si>
    <t>Exposures post-CCF and post-CRM</t>
  </si>
  <si>
    <t>RWA and RWA density</t>
  </si>
  <si>
    <t>Asset classes</t>
  </si>
  <si>
    <t>On-balance sheet amount</t>
  </si>
  <si>
    <t>Off-balance sheet amount</t>
  </si>
  <si>
    <t xml:space="preserve">On-balance sheet amount </t>
  </si>
  <si>
    <t xml:space="preserve">RWA density </t>
  </si>
  <si>
    <t>Sovereigns and their central banks</t>
  </si>
  <si>
    <t>Banks</t>
  </si>
  <si>
    <t>Corporates</t>
  </si>
  <si>
    <t>Of which: SME Retail</t>
  </si>
  <si>
    <t>Of which: SME Corporate</t>
  </si>
  <si>
    <t>Of which: Other</t>
  </si>
  <si>
    <t>Subordinated debt, equity and other capital</t>
  </si>
  <si>
    <t xml:space="preserve">Retail </t>
  </si>
  <si>
    <t>Real estate</t>
  </si>
  <si>
    <t>Of which: residential property - non-standard - other</t>
  </si>
  <si>
    <t>Of which: commercial property - dependent - non-standard</t>
  </si>
  <si>
    <t>Non-performing exposures</t>
  </si>
  <si>
    <t>CR5: Standardised approach – exposures by asset classes and risk weights</t>
  </si>
  <si>
    <t>Other</t>
  </si>
  <si>
    <t>Total credit exposure amount (post-CCF and post-CRM)</t>
  </si>
  <si>
    <t>Non-central government public sector entities</t>
  </si>
  <si>
    <t>Multilateral development banks</t>
  </si>
  <si>
    <t>Retail</t>
  </si>
  <si>
    <t>Exposure amounts and CCFs applied to off-balance sheet exposures, categorised based on risk bucket of converted exposures</t>
  </si>
  <si>
    <t>Off-balance sheet exposure
(pre-CCF)</t>
  </si>
  <si>
    <t>Weighted average CCF*</t>
  </si>
  <si>
    <t>Exposure 
(post-CCF and post-CRM)</t>
  </si>
  <si>
    <t>Less than 40%</t>
  </si>
  <si>
    <t>40–70%</t>
  </si>
  <si>
    <t>75%</t>
  </si>
  <si>
    <t>85%</t>
  </si>
  <si>
    <t>90–100%</t>
  </si>
  <si>
    <t>105–130%</t>
  </si>
  <si>
    <t>150%</t>
  </si>
  <si>
    <t>250%</t>
  </si>
  <si>
    <t>400%</t>
  </si>
  <si>
    <t>1250%</t>
  </si>
  <si>
    <t>Total exposures</t>
  </si>
  <si>
    <t>* Weighting is based on off-balance sheet exposure (pre-CCF).</t>
  </si>
  <si>
    <t>CCR1: Analysis of CCR exposures by approach</t>
  </si>
  <si>
    <t>Replacement cost</t>
  </si>
  <si>
    <t>Potential future exposure</t>
  </si>
  <si>
    <t>Effective EPE</t>
  </si>
  <si>
    <t>Alpha used for computing regulatory EAD</t>
  </si>
  <si>
    <t>EAD post-CRM</t>
  </si>
  <si>
    <t xml:space="preserve">SA-CCR (for derivatives) </t>
  </si>
  <si>
    <t>Internal Model Method (for derivatives and SFTs)</t>
  </si>
  <si>
    <t>Simple Approach for credit risk mitigation (for SFTs)</t>
  </si>
  <si>
    <t>Comprehensive Approach for credit risk mitigation (for SFTs)</t>
  </si>
  <si>
    <t>Value-at-risk (VaR) for SFTs</t>
  </si>
  <si>
    <t>CCR3: Standardised approach – CCR exposures by regulatory portfolio and risk weights</t>
  </si>
  <si>
    <t>h</t>
  </si>
  <si>
    <t>i</t>
  </si>
  <si>
    <t>Risk weight*→</t>
  </si>
  <si>
    <t>Others</t>
  </si>
  <si>
    <t>Total credit exposure</t>
  </si>
  <si>
    <t>Regulatory portfolio*↓</t>
  </si>
  <si>
    <t>Sovereigns</t>
  </si>
  <si>
    <t>CCR1</t>
  </si>
  <si>
    <t>CCR5: Composition of collateral for CCR exposure</t>
  </si>
  <si>
    <t>Collateral used in derivative transactions</t>
  </si>
  <si>
    <t>Collateral used in SFTs</t>
  </si>
  <si>
    <t>Fair value of collateral received</t>
  </si>
  <si>
    <t>Fair value of posted collateral</t>
  </si>
  <si>
    <t>Segregated</t>
  </si>
  <si>
    <t>Unsegregated</t>
  </si>
  <si>
    <t>CCR6: 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</si>
  <si>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</si>
  <si>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</si>
  <si>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</si>
  <si>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</si>
  <si>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</si>
  <si>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</si>
  <si>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</si>
  <si>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</si>
  <si>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</si>
  <si>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</si>
  <si>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</si>
  <si>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</si>
  <si>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CCR8: Exposures to central counterparties</t>
  </si>
  <si>
    <t>EAD (post-CRM)</t>
  </si>
  <si>
    <t>Exposures to QCCPs (total)</t>
  </si>
  <si>
    <t>Exposures for trades at QCCPs (excluding initial margin and default fund contributions); of which</t>
  </si>
  <si>
    <t>(i) OTC derivatives</t>
  </si>
  <si>
    <t>(ii) Exchange-traded derivatives</t>
  </si>
  <si>
    <t>(iii) Securities financing transactions</t>
  </si>
  <si>
    <t>(iv)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</si>
  <si>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</si>
  <si>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</si>
  <si>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</si>
  <si>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</si>
  <si>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</si>
  <si>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</si>
  <si>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Market risk under the standardised approach</t>
  </si>
  <si>
    <t xml:space="preserve">Interest rate risk </t>
  </si>
  <si>
    <t>Equity position risk</t>
  </si>
  <si>
    <t>Foreign exchange risk</t>
  </si>
  <si>
    <t>Commodities risk</t>
  </si>
  <si>
    <t>Total market risk capital charge</t>
  </si>
  <si>
    <t>CCyB1 – Geographical distribution of credit exposures used in the calculation of the bank-specific countercyclical capital buffer requirement</t>
  </si>
  <si>
    <t>Countercyclical capital buffer rate</t>
  </si>
  <si>
    <t>Australia</t>
  </si>
  <si>
    <t>LIQ2: Net Stable Funding Ratio (NSFR)</t>
  </si>
  <si>
    <t>Unweighted value by residual maturity</t>
  </si>
  <si>
    <t>Weighted</t>
  </si>
  <si>
    <t>&lt; 6 months</t>
  </si>
  <si>
    <t>6 months to &lt; 1 year</t>
  </si>
  <si>
    <t>≥ 1 year</t>
  </si>
  <si>
    <t>value</t>
  </si>
  <si>
    <t>Available stable funding (ASF) item</t>
  </si>
  <si>
    <t xml:space="preserve">Capital: </t>
  </si>
  <si>
    <t>Regulatory capital</t>
  </si>
  <si>
    <t>Other capital instruments</t>
  </si>
  <si>
    <t>Retail deposits and deposits from small business customers:</t>
  </si>
  <si>
    <t>Wholesale funding:</t>
  </si>
  <si>
    <t>Operational deposits</t>
  </si>
  <si>
    <t>Other wholesale funding</t>
  </si>
  <si>
    <t>Liabilities with matching interdependent assets</t>
  </si>
  <si>
    <t xml:space="preserve">Other liabilities: </t>
  </si>
  <si>
    <t xml:space="preserve">NSFR derivative liabilities </t>
  </si>
  <si>
    <t>All other liabilities and equity not included in the above categories</t>
  </si>
  <si>
    <t>Total ASF</t>
  </si>
  <si>
    <t>Required stable funding (RSF) item</t>
  </si>
  <si>
    <t>Total NSFR high-quality liquid assets (HQLA)</t>
  </si>
  <si>
    <t>Deposits held at other financial institutions for operational purposes</t>
  </si>
  <si>
    <t>Performing loans and securities:</t>
  </si>
  <si>
    <t>Performing loans to financial institutions secured by Level 1 HQLA</t>
  </si>
  <si>
    <t xml:space="preserve">Performing loans to financial institutions secured by non-Level 1 HQLA and unsecured performing loans to financial institutions </t>
  </si>
  <si>
    <t>Performing loans to non-financial corporate clients, loans to retail and small business customers, and loans to sovereigns, central banks and PSEs, of which:</t>
  </si>
  <si>
    <t>With a risk weight of less than or equal to 35% under the Basel II standardised approach for credit risk</t>
  </si>
  <si>
    <t xml:space="preserve">Performing residential mortgages, of which: </t>
  </si>
  <si>
    <t>Securities that are not in default and do not qualify as HQLA, including exchange-traded equities</t>
  </si>
  <si>
    <t>Assets with matching interdependent liabilities</t>
  </si>
  <si>
    <t xml:space="preserve">Other assets: </t>
  </si>
  <si>
    <t>Physical traded commodities, including gold</t>
  </si>
  <si>
    <t>Assets posted as initial margin for derivative contracts and contributions to default funds of central counterparties</t>
  </si>
  <si>
    <t xml:space="preserve">NSFR derivative liabilities before deduction of variation margin posted </t>
  </si>
  <si>
    <t>All other assets not included in the above categories</t>
  </si>
  <si>
    <t>Off-balance sheet items</t>
  </si>
  <si>
    <t>Total RSF</t>
  </si>
  <si>
    <t>Net Stable Funding Ratio (%)</t>
  </si>
  <si>
    <t>CC1</t>
  </si>
  <si>
    <t>Composition of regulatory capital</t>
  </si>
  <si>
    <t>CC2</t>
  </si>
  <si>
    <t>Reconciliation of regulatory capital to balance sheet</t>
  </si>
  <si>
    <t>ENC</t>
  </si>
  <si>
    <t>Asset encumbrance</t>
  </si>
  <si>
    <t>CR1</t>
  </si>
  <si>
    <t>Credit quality of assets</t>
  </si>
  <si>
    <t>CR2</t>
  </si>
  <si>
    <t>Changes in stock of defaulted loans and debt securities</t>
  </si>
  <si>
    <t>CR3</t>
  </si>
  <si>
    <t>Credit risk mitigation techniquest - overview</t>
  </si>
  <si>
    <t>CR4</t>
  </si>
  <si>
    <t>Standardised approach - Credit risk exposure and credit risk mitigation effects</t>
  </si>
  <si>
    <t>CR5</t>
  </si>
  <si>
    <t>Standardised approach - Exposures by asset classes and risk weights</t>
  </si>
  <si>
    <t>Analysis of CCR exposure by approach</t>
  </si>
  <si>
    <t>CCR3</t>
  </si>
  <si>
    <t>Standardised approach - CCR exposures by regulatory portfilio and risk weights</t>
  </si>
  <si>
    <t>CCR5</t>
  </si>
  <si>
    <t>Composition of collateral for CCR exposures</t>
  </si>
  <si>
    <t>CCR6</t>
  </si>
  <si>
    <t>Credit derivatives exposures</t>
  </si>
  <si>
    <t>CCR8</t>
  </si>
  <si>
    <t>Qualitative disclosure related to CCR</t>
  </si>
  <si>
    <t>Market risk - Capital requirements under the standardised approach</t>
  </si>
  <si>
    <t>Geographical distribution of credit exposures used in the calculation of CCyB requirement</t>
  </si>
  <si>
    <t>LIQ2</t>
  </si>
  <si>
    <t>Net stable funding ratio (NSFR)</t>
  </si>
  <si>
    <t>Market Risk</t>
  </si>
  <si>
    <t>CCyB1</t>
  </si>
  <si>
    <t xml:space="preserve">KM1: Key metrics </t>
  </si>
  <si>
    <t>$m</t>
  </si>
  <si>
    <t>of which: capitalised expenses</t>
  </si>
  <si>
    <t>of which: deferred tax assets not reported in row 10</t>
  </si>
  <si>
    <t xml:space="preserve">Balance sheet </t>
  </si>
  <si>
    <t>The Bank’s scope of accounting consolidation for financial Statement and its scope of regulatory consolidation are exactly the same.</t>
  </si>
  <si>
    <t>of which: provisions eligible for inclusion in Tier 2 capital</t>
  </si>
  <si>
    <t>Allowances/
impairments</t>
  </si>
  <si>
    <t>Performing exposures</t>
  </si>
  <si>
    <t>Returned to performing status</t>
  </si>
  <si>
    <t>Table A</t>
  </si>
  <si>
    <t>Table B</t>
  </si>
  <si>
    <t>Retails</t>
  </si>
  <si>
    <t>Cash</t>
  </si>
  <si>
    <t>Debt</t>
  </si>
  <si>
    <t>Risk weighted asset</t>
  </si>
  <si>
    <r>
      <t>Minimum capital requirements</t>
    </r>
    <r>
      <rPr>
        <b/>
        <vertAlign val="superscript"/>
        <sz val="9"/>
        <color rgb="FF000000"/>
        <rFont val="Segoe UI"/>
        <family val="2"/>
      </rPr>
      <t>1</t>
    </r>
  </si>
  <si>
    <r>
      <t xml:space="preserve">2 </t>
    </r>
    <r>
      <rPr>
        <sz val="8"/>
        <color theme="1"/>
        <rFont val="Myriad for Rabobank Lt"/>
        <family val="2"/>
      </rPr>
      <t>Amount of CET1 capital held to meet the CCyB requirement, computed as total RWA multiplied by the bank-specific CCyB rate</t>
    </r>
  </si>
  <si>
    <r>
      <t xml:space="preserve">3 </t>
    </r>
    <r>
      <rPr>
        <sz val="8"/>
        <color theme="1"/>
        <rFont val="Myriad for Rabobank Lt"/>
        <family val="2"/>
      </rPr>
      <t>Sum of private sector credit exposures or RWA for private sector credit exposures, respectively, in jurisdictions with a non-zero countercyclical capital buffer rate.</t>
    </r>
  </si>
  <si>
    <r>
      <t>4</t>
    </r>
    <r>
      <rPr>
        <sz val="8"/>
        <color theme="1"/>
        <rFont val="Myriad for Rabobank Lt"/>
        <family val="2"/>
      </rPr>
      <t>Total of credit exposures or RWA for private sector credit exposures across all jurisdictions, including jurisdictions with no CCyB rate or a CCyB rate set at zero.</t>
    </r>
  </si>
  <si>
    <r>
      <t>Bank-specific countercyclical capital buffer rate</t>
    </r>
    <r>
      <rPr>
        <b/>
        <vertAlign val="superscript"/>
        <sz val="9"/>
        <color theme="1"/>
        <rFont val="Segoe UI"/>
        <family val="2"/>
      </rPr>
      <t>1</t>
    </r>
  </si>
  <si>
    <r>
      <t>Countercyclical capital buffer amount</t>
    </r>
    <r>
      <rPr>
        <b/>
        <vertAlign val="superscript"/>
        <sz val="9"/>
        <color theme="1"/>
        <rFont val="Segoe UI"/>
        <family val="2"/>
      </rPr>
      <t>2</t>
    </r>
  </si>
  <si>
    <r>
      <t>Sum</t>
    </r>
    <r>
      <rPr>
        <vertAlign val="superscript"/>
        <sz val="9"/>
        <color theme="1"/>
        <rFont val="Segoe UI"/>
        <family val="2"/>
      </rPr>
      <t>3</t>
    </r>
  </si>
  <si>
    <r>
      <t>Total</t>
    </r>
    <r>
      <rPr>
        <vertAlign val="superscript"/>
        <sz val="9"/>
        <color theme="1"/>
        <rFont val="Segoe UI"/>
        <family val="2"/>
      </rPr>
      <t>4</t>
    </r>
  </si>
  <si>
    <t>Netherlands</t>
  </si>
  <si>
    <t>No maturity</t>
  </si>
  <si>
    <t>NSFR derivative assets </t>
  </si>
  <si>
    <t>Non-performing loans and debt securities at end of the reporting period (1+2-3-4+5) (as at 30/6/2025)</t>
  </si>
  <si>
    <t>2. Collateral could include physical collateral, e.g. real estate, cash collateral, gold bullion and high rated debt securities</t>
  </si>
  <si>
    <r>
      <t>Exposures to be secured</t>
    </r>
    <r>
      <rPr>
        <b/>
        <vertAlign val="superscript"/>
        <sz val="8.5"/>
        <color theme="1"/>
        <rFont val="Segoe UI"/>
        <family val="2"/>
      </rPr>
      <t>1</t>
    </r>
  </si>
  <si>
    <r>
      <t xml:space="preserve">Exposures secured by collateral </t>
    </r>
    <r>
      <rPr>
        <b/>
        <vertAlign val="superscript"/>
        <sz val="8.5"/>
        <color theme="1"/>
        <rFont val="Segoe UI"/>
        <family val="2"/>
      </rPr>
      <t>2</t>
    </r>
  </si>
  <si>
    <r>
      <t>1.</t>
    </r>
    <r>
      <rPr>
        <sz val="8.5"/>
        <rFont val="Segoe UI"/>
        <family val="2"/>
      </rPr>
      <t xml:space="preserve"> Includes exposure partly or totally secured with at least one credit risk mitigation techniques. </t>
    </r>
  </si>
  <si>
    <t>On-balance sheet exposure (pre-CRM)</t>
  </si>
  <si>
    <t>RWA used 
in the 
computation 
of the CCyB</t>
  </si>
  <si>
    <t>Geographical breakdown ($m)</t>
  </si>
  <si>
    <r>
      <t xml:space="preserve">1 </t>
    </r>
    <r>
      <rPr>
        <sz val="7"/>
        <color theme="1"/>
        <rFont val="Times New Roman"/>
        <family val="1"/>
      </rPr>
      <t xml:space="preserve"> </t>
    </r>
    <r>
      <rPr>
        <sz val="8"/>
        <color theme="1"/>
        <rFont val="Myriad for Rabobank Lt"/>
        <family val="2"/>
      </rPr>
      <t>Weighted average of the countercyclical capital buffer rates that are being applied in jurisdictions where the relevant RWA of the Bank are located.</t>
    </r>
  </si>
  <si>
    <r>
      <t>1.</t>
    </r>
    <r>
      <rPr>
        <sz val="8.5"/>
        <rFont val="Segoe UI"/>
        <family val="2"/>
      </rPr>
      <t> Includes on- and off-balance sheet exposure</t>
    </r>
  </si>
  <si>
    <r>
      <t>Non-performing loans and debt securities at end of the previous reporting period (as at 31/12/2024)</t>
    </r>
    <r>
      <rPr>
        <b/>
        <vertAlign val="superscript"/>
        <sz val="9"/>
        <color theme="1"/>
        <rFont val="Segoe UI"/>
        <family val="2"/>
      </rPr>
      <t>1</t>
    </r>
  </si>
  <si>
    <t>As at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</si>
</sst>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_-* #,##0.0_-;\-* #,##0.0_-;_-* &quot;-&quot;??_-;_-@_-"/>
    <numFmt numFmtId="166" formatCode="0.0%"/>
    <numFmt numFmtId="167" formatCode="mmmm\ yyyy"/>
  </numFmts>
  <fonts count="50">
    <font>
      <sz val="11"/>
      <color theme="1"/>
      <name val="Calibri"/>
      <family val="2"/>
      <scheme val="minor"/>
    </font>
    <font>
      <sz val="10"/>
      <name val="Times New Roman"/>
      <family val="1"/>
      <charset val="204"/>
    </font>
    <font>
      <sz val="11"/>
      <color theme="0"/>
      <name val="Segoe UI"/>
      <family val="2"/>
    </font>
    <font>
      <sz val="11"/>
      <color theme="1"/>
      <name val="Segoe UI"/>
      <family val="2"/>
    </font>
    <font>
      <b/>
      <sz val="8.5"/>
      <color theme="1"/>
      <name val="Segoe UI"/>
      <family val="2"/>
    </font>
    <font>
      <sz val="8.5"/>
      <color theme="1"/>
      <name val="Segoe UI"/>
      <family val="2"/>
    </font>
    <font>
      <i/>
      <sz val="9"/>
      <color rgb="FFAA322F"/>
      <name val="Segoe UI"/>
      <family val="2"/>
    </font>
    <font>
      <sz val="9"/>
      <color theme="1"/>
      <name val="Segoe UI"/>
      <family val="2"/>
    </font>
    <font>
      <b/>
      <sz val="9"/>
      <color theme="1"/>
      <name val="Segoe UI"/>
      <family val="2"/>
    </font>
    <font>
      <i/>
      <sz val="8.5"/>
      <color theme="1"/>
      <name val="Segoe UI"/>
      <family val="2"/>
    </font>
    <font>
      <sz val="11"/>
      <color theme="1"/>
      <name val="Calibri"/>
      <family val="2"/>
      <scheme val="minor"/>
    </font>
    <font>
      <sz val="11"/>
      <name val="Calibri"/>
      <family val="2"/>
    </font>
    <font>
      <sz val="9"/>
      <name val="Segoe UI"/>
      <family val="2"/>
    </font>
    <font>
      <sz val="11"/>
      <name val="Segoe UI"/>
      <family val="2"/>
    </font>
    <font>
      <i/>
      <sz val="10"/>
      <name val="Calibri"/>
      <family val="2"/>
    </font>
    <font>
      <b/>
      <sz val="11"/>
      <color theme="1"/>
      <name val="Segoe UI"/>
      <family val="2"/>
    </font>
    <font>
      <sz val="11"/>
      <color rgb="FFFF0000"/>
      <name val="Segoe UI"/>
      <family val="2"/>
    </font>
    <font>
      <b/>
      <sz val="9"/>
      <color rgb="FFFF0000"/>
      <name val="Segoe UI"/>
      <family val="2"/>
    </font>
    <font>
      <i/>
      <sz val="9"/>
      <name val="Segoe UI"/>
      <family val="2"/>
    </font>
    <font>
      <b/>
      <i/>
      <sz val="9"/>
      <name val="Segoe UI"/>
      <family val="2"/>
    </font>
    <font>
      <b/>
      <sz val="9"/>
      <name val="Segoe UI"/>
      <family val="2"/>
    </font>
    <font>
      <sz val="11"/>
      <color rgb="FFFF0000"/>
      <name val="Segoe UI"/>
      <family val="2"/>
    </font>
    <font>
      <sz val="10"/>
      <color theme="1"/>
      <name val="Arial"/>
      <family val="2"/>
    </font>
    <font>
      <b/>
      <sz val="16"/>
      <color theme="1"/>
      <name val="Liberation Sans"/>
    </font>
    <font>
      <b/>
      <sz val="16"/>
      <color rgb="FF0000FF"/>
      <name val="Arial"/>
      <family val="2"/>
    </font>
    <font>
      <b/>
      <sz val="7"/>
      <color rgb="FF000000"/>
      <name val="Arial"/>
      <family val="2"/>
    </font>
    <font>
      <sz val="8"/>
      <color rgb="FF000000"/>
      <name val="Liberation Sans"/>
      <family val="2"/>
    </font>
    <font>
      <b/>
      <sz val="7"/>
      <color rgb="FF000000"/>
      <name val="Liberation Sans"/>
      <family val="2"/>
    </font>
    <font>
      <sz val="8"/>
      <color rgb="FF000000"/>
      <name val="Arial"/>
      <family val="2"/>
    </font>
    <font>
      <b/>
      <sz val="7"/>
      <color rgb="FF330033"/>
      <name val="Liberation Sans"/>
      <family val="2"/>
    </font>
    <font>
      <sz val="10"/>
      <color rgb="FF000000"/>
      <name val="Liberation Sans"/>
    </font>
    <font>
      <u/>
      <sz val="10"/>
      <color rgb="FF0000FF"/>
      <name val="Arial"/>
      <family val="2"/>
    </font>
    <font>
      <u/>
      <sz val="10"/>
      <color rgb="FF0000FF"/>
      <name val="Liberation Sans"/>
    </font>
    <font>
      <sz val="7.5"/>
      <color theme="1"/>
      <name val="Segoe UI"/>
      <family val="2"/>
    </font>
    <font>
      <sz val="10"/>
      <color theme="1"/>
      <name val="Segoe UI"/>
      <family val="2"/>
    </font>
    <font>
      <sz val="8"/>
      <color theme="1"/>
      <name val="Segoe UI"/>
      <family val="2"/>
    </font>
    <font>
      <i/>
      <sz val="7.5"/>
      <color theme="1"/>
      <name val="Segoe UI"/>
      <family val="2"/>
    </font>
    <font>
      <i/>
      <sz val="11"/>
      <color rgb="FFFF0000"/>
      <name val="Segoe UI"/>
      <family val="2"/>
    </font>
    <font>
      <u/>
      <sz val="11"/>
      <color theme="10"/>
      <name val="Segoe UI"/>
      <family val="2"/>
    </font>
    <font>
      <sz val="9"/>
      <color rgb="FF000000"/>
      <name val="Segoe UI"/>
      <family val="2"/>
    </font>
    <font>
      <b/>
      <sz val="9"/>
      <color rgb="FF000000"/>
      <name val="Segoe UI"/>
      <family val="2"/>
    </font>
    <font>
      <i/>
      <sz val="9"/>
      <color theme="1"/>
      <name val="Segoe UI"/>
      <family val="2"/>
    </font>
    <font>
      <sz val="9"/>
      <color theme="0"/>
      <name val="Segoe UI"/>
      <family val="2"/>
    </font>
    <font>
      <b/>
      <vertAlign val="superscript"/>
      <sz val="9"/>
      <color rgb="FF000000"/>
      <name val="Segoe UI"/>
      <family val="2"/>
    </font>
    <font>
      <sz val="8"/>
      <color theme="1"/>
      <name val="Myriad for Rabobank Lt"/>
      <family val="2"/>
    </font>
    <font>
      <sz val="7"/>
      <color theme="1"/>
      <name val="Times New Roman"/>
      <family val="1"/>
    </font>
    <font>
      <b/>
      <vertAlign val="superscript"/>
      <sz val="9"/>
      <color theme="1"/>
      <name val="Segoe UI"/>
      <family val="2"/>
    </font>
    <font>
      <vertAlign val="superscript"/>
      <sz val="9"/>
      <color theme="1"/>
      <name val="Segoe UI"/>
      <family val="2"/>
    </font>
    <font>
      <b/>
      <vertAlign val="superscript"/>
      <sz val="8.5"/>
      <color theme="1"/>
      <name val="Segoe UI"/>
      <family val="2"/>
    </font>
    <font>
      <sz val="8.5"/>
      <name val="Segoe UI"/>
      <family val="2"/>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A6A6A6"/>
        <bgColor indexed="64"/>
      </patternFill>
    </fill>
    <fill>
      <patternFill patternType="solid">
        <fgColor rgb="FFD9D9D9"/>
        <bgColor indexed="64"/>
      </patternFill>
    </fill>
    <fill>
      <patternFill patternType="solid">
        <fgColor rgb="FFFFFFFF"/>
        <bgColor indexed="64"/>
      </patternFill>
    </fill>
    <fill>
      <patternFill patternType="solid">
        <fgColor theme="5"/>
        <bgColor indexed="64"/>
      </patternFill>
    </fill>
    <fill>
      <patternFill patternType="solid">
        <fgColor rgb="FFBFBFBF"/>
        <bgColor indexed="64"/>
      </patternFill>
    </fill>
    <fill>
      <patternFill patternType="solid">
        <fgColor rgb="FFD5D6D2"/>
        <bgColor indexed="64"/>
      </patternFill>
    </fill>
  </fills>
  <borders count="24">
    <border>
      <left/>
      <right/>
      <top/>
      <bottom/>
      <diagonal/>
    </border>
    <border>
      <left/>
      <right/>
      <top style="medium">
        <color indexed="64"/>
      </top>
      <bottom/>
      <diagonal/>
    </border>
    <border>
      <left/>
      <right style="medium">
        <color rgb="FFBFBFBF"/>
      </right>
      <top/>
      <bottom style="medium">
        <color rgb="FFBFBFBF"/>
      </bottom>
      <diagonal/>
    </border>
    <border>
      <left style="medium">
        <color rgb="FFBFBFBF"/>
      </left>
      <right/>
      <top style="medium">
        <color rgb="FFBFBFBF"/>
      </top>
      <bottom style="medium">
        <color rgb="FFBFBFBF"/>
      </bottom>
      <diagonal/>
    </border>
    <border>
      <left/>
      <right/>
      <top/>
      <bottom style="thick">
        <color rgb="FFFFCC00"/>
      </bottom>
      <diagonal/>
    </border>
    <border>
      <left/>
      <right/>
      <top/>
      <bottom style="medium">
        <color rgb="FF7A7A7A"/>
      </bottom>
      <diagonal/>
    </border>
    <border>
      <left style="medium">
        <color rgb="FFBFBFBF"/>
      </left>
      <right style="medium">
        <color rgb="FFBFBFBF"/>
      </right>
      <top style="medium">
        <color rgb="FFBFBFBF"/>
      </top>
      <bottom style="medium">
        <color rgb="FFBFBFBF"/>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diagonal/>
    </border>
    <border>
      <left/>
      <right/>
      <top/>
      <bottom style="medium">
        <color theme="0" tint="-0.34998626667073579"/>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diagonal/>
    </border>
    <border>
      <left/>
      <right style="medium">
        <color theme="0" tint="-0.34998626667073579"/>
      </right>
      <top/>
      <bottom/>
      <diagonal/>
    </border>
    <border diagonalDown="1">
      <left style="medium">
        <color theme="0" tint="-0.34998626667073579"/>
      </left>
      <right style="medium">
        <color theme="0" tint="-0.34998626667073579"/>
      </right>
      <top/>
      <bottom/>
      <diagonal style="thin">
        <color indexed="64"/>
      </diagonal>
    </border>
  </borders>
  <cellStyleXfs count="15">
    <xf numFmtId="0" fontId="0" fillId="0" borderId="0"/>
    <xf numFmtId="0" fontId="1" fillId="0" borderId="0" applyNumberFormat="0" applyFill="0" applyBorder="0" applyProtection="0">
      <alignment vertical="top" wrapText="1"/>
    </xf>
    <xf numFmtId="0" fontId="3" fillId="0" borderId="0"/>
    <xf numFmtId="43" fontId="10" fillId="0" borderId="0" applyFont="0" applyFill="0" applyBorder="0" applyAlignment="0" applyProtection="0"/>
    <xf numFmtId="9" fontId="10" fillId="0" borderId="0" applyFont="0" applyFill="0" applyBorder="0" applyAlignment="0" applyProtection="0"/>
    <xf numFmtId="0" fontId="11" fillId="0" borderId="0"/>
    <xf numFmtId="0" fontId="22" fillId="0" borderId="0"/>
    <xf numFmtId="37" fontId="25" fillId="6" borderId="4" applyProtection="0">
      <alignment horizontal="right" vertical="center" wrapText="1"/>
    </xf>
    <xf numFmtId="37" fontId="27" fillId="0" borderId="4" applyFill="0" applyProtection="0">
      <alignment horizontal="left" vertical="center" wrapText="1" indent="1"/>
    </xf>
    <xf numFmtId="37" fontId="28" fillId="0" borderId="0" applyFill="0" applyBorder="0" applyProtection="0">
      <alignment horizontal="left" vertical="center" wrapText="1"/>
    </xf>
    <xf numFmtId="37" fontId="29" fillId="6" borderId="4" applyProtection="0">
      <alignment horizontal="right" vertical="center" wrapText="1"/>
    </xf>
    <xf numFmtId="37" fontId="27" fillId="6" borderId="4" applyProtection="0">
      <alignment horizontal="right" vertical="center" wrapText="1"/>
    </xf>
    <xf numFmtId="37" fontId="27" fillId="6" borderId="4" applyProtection="0">
      <alignment horizontal="right" vertical="center" wrapText="1"/>
    </xf>
    <xf numFmtId="0" fontId="31" fillId="0" borderId="0"/>
    <xf numFmtId="0" fontId="38" fillId="0" borderId="0" applyNumberFormat="0" applyFill="0" applyBorder="0" applyAlignment="0" applyProtection="0"/>
  </cellStyleXfs>
  <cellXfs count="343">
    <xf numFmtId="0" fontId="0" fillId="0" borderId="0" xfId="0"/>
    <xf numFmtId="0" fontId="3" fillId="0" borderId="0" xfId="2"/>
    <xf numFmtId="0" fontId="7" fillId="0" borderId="2" xfId="2" applyFont="1" applyBorder="1" applyAlignment="1">
      <alignment horizontal="center" vertical="center" wrapText="1"/>
    </xf>
    <xf numFmtId="0" fontId="8" fillId="5" borderId="2" xfId="2" applyFont="1" applyFill="1" applyBorder="1" applyAlignment="1">
      <alignment vertical="center" wrapText="1"/>
    </xf>
    <xf numFmtId="164" fontId="3" fillId="0" borderId="0" xfId="2" applyNumberFormat="1"/>
    <xf numFmtId="0" fontId="2" fillId="7" borderId="0" xfId="2" applyFont="1" applyFill="1"/>
    <xf numFmtId="43" fontId="3" fillId="0" borderId="0" xfId="2" applyNumberFormat="1"/>
    <xf numFmtId="0" fontId="13" fillId="0" borderId="0" xfId="2" applyFont="1"/>
    <xf numFmtId="0" fontId="14" fillId="0" borderId="0" xfId="0" applyFont="1" applyAlignment="1">
      <alignment horizontal="left" vertical="center" wrapText="1"/>
    </xf>
    <xf numFmtId="0" fontId="15" fillId="0" borderId="0" xfId="2" applyFont="1"/>
    <xf numFmtId="0" fontId="3" fillId="0" borderId="0" xfId="2" applyFont="1"/>
    <xf numFmtId="0" fontId="5" fillId="0" borderId="0" xfId="2" applyFont="1"/>
    <xf numFmtId="0" fontId="16" fillId="0" borderId="0" xfId="2" applyFont="1"/>
    <xf numFmtId="0" fontId="13" fillId="7" borderId="0" xfId="2" applyFont="1" applyFill="1"/>
    <xf numFmtId="164" fontId="16" fillId="0" borderId="0" xfId="2" applyNumberFormat="1" applyFont="1"/>
    <xf numFmtId="164" fontId="21" fillId="0" borderId="0" xfId="2" applyNumberFormat="1" applyFont="1"/>
    <xf numFmtId="0" fontId="23" fillId="0" borderId="0" xfId="6" applyFont="1"/>
    <xf numFmtId="0" fontId="24" fillId="0" borderId="0" xfId="6" applyFont="1"/>
    <xf numFmtId="0" fontId="22" fillId="0" borderId="0" xfId="6"/>
    <xf numFmtId="37" fontId="26" fillId="0" borderId="4" xfId="7" applyFont="1" applyFill="1" applyAlignment="1">
      <alignment horizontal="left" vertical="center" wrapText="1"/>
    </xf>
    <xf numFmtId="37" fontId="27" fillId="0" borderId="4" xfId="8">
      <alignment horizontal="left" vertical="center" wrapText="1" indent="1"/>
    </xf>
    <xf numFmtId="37" fontId="27" fillId="0" borderId="4" xfId="9" applyFont="1" applyBorder="1" applyAlignment="1">
      <alignment horizontal="right" vertical="center" wrapText="1"/>
    </xf>
    <xf numFmtId="37" fontId="29" fillId="6" borderId="0" xfId="10" applyBorder="1">
      <alignment horizontal="right" vertical="center" wrapText="1"/>
    </xf>
    <xf numFmtId="37" fontId="27" fillId="6" borderId="0" xfId="11" applyBorder="1">
      <alignment horizontal="right" vertical="center" wrapText="1"/>
    </xf>
    <xf numFmtId="37" fontId="27" fillId="6" borderId="0" xfId="11" applyBorder="1" applyAlignment="1">
      <alignment horizontal="center" vertical="center" wrapText="1"/>
    </xf>
    <xf numFmtId="37" fontId="27" fillId="6" borderId="0" xfId="12" applyBorder="1">
      <alignment horizontal="right" vertical="center" wrapText="1"/>
    </xf>
    <xf numFmtId="0" fontId="30" fillId="0" borderId="0" xfId="6" applyFont="1" applyAlignment="1">
      <alignment horizontal="right" vertical="center"/>
    </xf>
    <xf numFmtId="0" fontId="30" fillId="0" borderId="0" xfId="6" applyFont="1" applyAlignment="1">
      <alignment horizontal="left" vertical="center"/>
    </xf>
    <xf numFmtId="0" fontId="31" fillId="0" borderId="0" xfId="13"/>
    <xf numFmtId="0" fontId="30" fillId="0" borderId="5" xfId="6" applyFont="1" applyBorder="1" applyAlignment="1">
      <alignment horizontal="right" vertical="center"/>
    </xf>
    <xf numFmtId="0" fontId="30" fillId="0" borderId="5" xfId="6" applyFont="1" applyBorder="1" applyAlignment="1">
      <alignment horizontal="left" vertical="center"/>
    </xf>
    <xf numFmtId="0" fontId="32" fillId="0" borderId="5" xfId="13" applyFont="1" applyBorder="1" applyAlignment="1">
      <alignment horizontal="left" vertical="center"/>
    </xf>
    <xf numFmtId="0" fontId="7" fillId="0" borderId="0" xfId="2" applyFont="1"/>
    <xf numFmtId="0" fontId="4" fillId="0" borderId="0" xfId="2" applyFont="1"/>
    <xf numFmtId="0" fontId="2" fillId="7" borderId="0" xfId="2" applyFont="1" applyFill="1" applyBorder="1" applyAlignment="1">
      <alignment vertical="center"/>
    </xf>
    <xf numFmtId="0" fontId="3" fillId="0" borderId="0" xfId="2" applyAlignment="1">
      <alignment vertical="center"/>
    </xf>
    <xf numFmtId="0" fontId="2" fillId="7" borderId="0" xfId="2" applyFont="1" applyFill="1" applyAlignment="1">
      <alignment vertical="center"/>
    </xf>
    <xf numFmtId="165" fontId="3" fillId="0" borderId="0" xfId="2" applyNumberFormat="1"/>
    <xf numFmtId="0" fontId="36" fillId="0" borderId="0" xfId="2" applyFont="1"/>
    <xf numFmtId="0" fontId="34" fillId="0" borderId="0" xfId="2" applyFont="1"/>
    <xf numFmtId="164" fontId="3" fillId="0" borderId="0" xfId="3" applyNumberFormat="1" applyFont="1"/>
    <xf numFmtId="0" fontId="3" fillId="0" borderId="0" xfId="2" quotePrefix="1"/>
    <xf numFmtId="0" fontId="2" fillId="7" borderId="1" xfId="2" applyFont="1" applyFill="1" applyBorder="1" applyAlignment="1">
      <alignment vertical="center"/>
    </xf>
    <xf numFmtId="0" fontId="2" fillId="7" borderId="1" xfId="2" applyFont="1" applyFill="1" applyBorder="1"/>
    <xf numFmtId="164" fontId="5" fillId="0" borderId="0" xfId="2" applyNumberFormat="1" applyFont="1"/>
    <xf numFmtId="0" fontId="5" fillId="0" borderId="0" xfId="2" applyFont="1" applyAlignment="1">
      <alignment vertical="center"/>
    </xf>
    <xf numFmtId="164" fontId="5" fillId="0" borderId="0" xfId="2" applyNumberFormat="1" applyFont="1" applyAlignment="1">
      <alignment vertical="center"/>
    </xf>
    <xf numFmtId="0" fontId="9" fillId="0" borderId="0" xfId="2" applyFont="1" applyAlignment="1">
      <alignment vertical="center"/>
    </xf>
    <xf numFmtId="0" fontId="3" fillId="0" borderId="0" xfId="0" applyFont="1"/>
    <xf numFmtId="0" fontId="5" fillId="0" borderId="0" xfId="0" applyFont="1"/>
    <xf numFmtId="0" fontId="12" fillId="0" borderId="3" xfId="2" applyFont="1" applyBorder="1" applyAlignment="1">
      <alignment vertical="center" wrapText="1"/>
    </xf>
    <xf numFmtId="0" fontId="37" fillId="0" borderId="0" xfId="2" applyFont="1"/>
    <xf numFmtId="164" fontId="12" fillId="6" borderId="7" xfId="3" applyNumberFormat="1" applyFont="1" applyFill="1" applyBorder="1" applyAlignment="1">
      <alignment vertical="center" wrapText="1"/>
    </xf>
    <xf numFmtId="0" fontId="39" fillId="0" borderId="8" xfId="2" applyFont="1" applyBorder="1" applyAlignment="1">
      <alignment vertical="center" wrapText="1"/>
    </xf>
    <xf numFmtId="0" fontId="7" fillId="0" borderId="8" xfId="2" applyFont="1" applyBorder="1" applyAlignment="1">
      <alignment vertical="center" wrapText="1"/>
    </xf>
    <xf numFmtId="0" fontId="7" fillId="0" borderId="8" xfId="2" applyFont="1" applyBorder="1" applyAlignment="1">
      <alignment horizontal="center" vertical="center" wrapText="1"/>
    </xf>
    <xf numFmtId="164" fontId="7" fillId="0" borderId="8" xfId="2" applyNumberFormat="1" applyFont="1" applyBorder="1" applyAlignment="1">
      <alignment vertical="center" wrapText="1"/>
    </xf>
    <xf numFmtId="3" fontId="7" fillId="0" borderId="8" xfId="2" applyNumberFormat="1" applyFont="1" applyBorder="1" applyAlignment="1">
      <alignment vertical="center" wrapText="1"/>
    </xf>
    <xf numFmtId="164" fontId="7" fillId="0" borderId="8" xfId="3" applyNumberFormat="1" applyFont="1" applyBorder="1" applyAlignment="1">
      <alignment vertical="center" wrapText="1"/>
    </xf>
    <xf numFmtId="10" fontId="7" fillId="0" borderId="8" xfId="4" applyNumberFormat="1" applyFont="1" applyBorder="1" applyAlignment="1">
      <alignment vertical="center" wrapText="1"/>
    </xf>
    <xf numFmtId="10" fontId="7" fillId="0" borderId="8" xfId="2" applyNumberFormat="1" applyFont="1" applyBorder="1" applyAlignment="1">
      <alignment vertical="center" wrapText="1"/>
    </xf>
    <xf numFmtId="10" fontId="7" fillId="0" borderId="8" xfId="4" applyNumberFormat="1" applyFont="1" applyFill="1" applyBorder="1" applyAlignment="1">
      <alignment vertical="center" wrapText="1"/>
    </xf>
    <xf numFmtId="164" fontId="7" fillId="0" borderId="8" xfId="3" applyNumberFormat="1" applyFont="1" applyFill="1" applyBorder="1" applyAlignment="1">
      <alignment vertical="center" wrapText="1"/>
    </xf>
    <xf numFmtId="0" fontId="3" fillId="0" borderId="0" xfId="2" applyAlignment="1"/>
    <xf numFmtId="0" fontId="39" fillId="0" borderId="8" xfId="2" applyFont="1" applyFill="1" applyBorder="1" applyAlignment="1">
      <alignment vertical="center" wrapText="1"/>
    </xf>
    <xf numFmtId="0" fontId="8" fillId="5" borderId="10" xfId="2" applyFont="1" applyFill="1" applyBorder="1" applyAlignment="1">
      <alignment vertical="center" wrapText="1"/>
    </xf>
    <xf numFmtId="0" fontId="8" fillId="5" borderId="9" xfId="2" applyFont="1" applyFill="1" applyBorder="1" applyAlignment="1">
      <alignment vertical="center" wrapText="1"/>
    </xf>
    <xf numFmtId="0" fontId="40" fillId="0" borderId="8" xfId="2" applyFont="1" applyFill="1" applyBorder="1" applyAlignment="1">
      <alignment vertical="center" wrapText="1"/>
    </xf>
    <xf numFmtId="0" fontId="42" fillId="7" borderId="0" xfId="2" applyFont="1" applyFill="1"/>
    <xf numFmtId="0" fontId="8" fillId="0" borderId="8" xfId="2" applyFont="1" applyBorder="1" applyAlignment="1">
      <alignment horizontal="center" vertical="center" wrapText="1"/>
    </xf>
    <xf numFmtId="0" fontId="39" fillId="0" borderId="8" xfId="2" applyFont="1" applyBorder="1" applyAlignment="1">
      <alignment horizontal="left" vertical="center" wrapText="1" indent="1"/>
    </xf>
    <xf numFmtId="0" fontId="39" fillId="0" borderId="8" xfId="2" applyFont="1" applyFill="1" applyBorder="1" applyAlignment="1">
      <alignment horizontal="left" vertical="center" wrapText="1" indent="2"/>
    </xf>
    <xf numFmtId="0" fontId="39" fillId="0" borderId="8" xfId="2" applyFont="1" applyBorder="1" applyAlignment="1">
      <alignment horizontal="left" vertical="center" wrapText="1" indent="2"/>
    </xf>
    <xf numFmtId="0" fontId="20" fillId="0" borderId="0" xfId="2" applyFont="1" applyBorder="1" applyAlignment="1"/>
    <xf numFmtId="0" fontId="33" fillId="0" borderId="12" xfId="2" applyFont="1" applyBorder="1" applyAlignment="1">
      <alignment vertical="center" wrapText="1"/>
    </xf>
    <xf numFmtId="0" fontId="33" fillId="0" borderId="14" xfId="2" applyFont="1" applyBorder="1" applyAlignment="1">
      <alignment vertical="center" wrapText="1"/>
    </xf>
    <xf numFmtId="0" fontId="8" fillId="0" borderId="13" xfId="2" applyFont="1" applyBorder="1" applyAlignment="1">
      <alignment vertical="center" wrapText="1"/>
    </xf>
    <xf numFmtId="0" fontId="8" fillId="0" borderId="13" xfId="2" applyFont="1" applyBorder="1" applyAlignment="1">
      <alignment horizontal="left" wrapText="1"/>
    </xf>
    <xf numFmtId="164" fontId="12" fillId="6" borderId="7" xfId="3" applyNumberFormat="1" applyFont="1" applyFill="1" applyBorder="1" applyAlignment="1">
      <alignment horizontal="right" vertical="center" wrapText="1"/>
    </xf>
    <xf numFmtId="165" fontId="7" fillId="0" borderId="8" xfId="3" applyNumberFormat="1" applyFont="1" applyBorder="1" applyAlignment="1">
      <alignment vertical="center" wrapText="1"/>
    </xf>
    <xf numFmtId="0" fontId="40" fillId="0" borderId="8" xfId="2" applyFont="1" applyBorder="1" applyAlignment="1">
      <alignment vertical="center" wrapText="1"/>
    </xf>
    <xf numFmtId="0" fontId="39" fillId="0" borderId="8" xfId="2" applyFont="1" applyBorder="1" applyAlignment="1">
      <alignment horizontal="center" vertical="center" wrapText="1"/>
    </xf>
    <xf numFmtId="0" fontId="40" fillId="0" borderId="8" xfId="2" applyFont="1" applyBorder="1" applyAlignment="1">
      <alignment horizontal="center" vertical="center" wrapText="1"/>
    </xf>
    <xf numFmtId="0" fontId="40" fillId="8" borderId="8" xfId="2" applyFont="1" applyFill="1" applyBorder="1" applyAlignment="1">
      <alignment vertical="center" wrapText="1"/>
    </xf>
    <xf numFmtId="0" fontId="40" fillId="8" borderId="8" xfId="2" applyFont="1" applyFill="1" applyBorder="1" applyAlignment="1">
      <alignment horizontal="center" vertical="center" wrapText="1"/>
    </xf>
    <xf numFmtId="164" fontId="39" fillId="0" borderId="8" xfId="3" applyNumberFormat="1" applyFont="1" applyBorder="1" applyAlignment="1">
      <alignment horizontal="center" vertical="center" wrapText="1"/>
    </xf>
    <xf numFmtId="164" fontId="39" fillId="0" borderId="8" xfId="3" applyNumberFormat="1" applyFont="1" applyFill="1" applyBorder="1" applyAlignment="1">
      <alignment horizontal="center" vertical="center" wrapText="1"/>
    </xf>
    <xf numFmtId="0" fontId="40" fillId="0" borderId="15" xfId="2" applyFont="1" applyBorder="1" applyAlignment="1">
      <alignment horizontal="left" vertical="center" wrapText="1"/>
    </xf>
    <xf numFmtId="0" fontId="40" fillId="0" borderId="16" xfId="2" applyFont="1" applyBorder="1" applyAlignment="1">
      <alignment horizontal="left" vertical="center" wrapText="1"/>
    </xf>
    <xf numFmtId="0" fontId="40" fillId="0" borderId="17" xfId="2" applyFont="1" applyBorder="1" applyAlignment="1">
      <alignment horizontal="left" vertical="center" wrapText="1"/>
    </xf>
    <xf numFmtId="0" fontId="8" fillId="0" borderId="2" xfId="2" applyFont="1" applyBorder="1" applyAlignment="1">
      <alignment horizontal="center" vertical="center" wrapText="1"/>
    </xf>
    <xf numFmtId="0" fontId="20" fillId="0" borderId="3" xfId="2" applyFont="1" applyBorder="1" applyAlignment="1">
      <alignment vertical="center" wrapText="1"/>
    </xf>
    <xf numFmtId="3" fontId="8" fillId="0" borderId="8" xfId="2" applyNumberFormat="1" applyFont="1" applyBorder="1" applyAlignment="1">
      <alignment vertical="center" wrapText="1"/>
    </xf>
    <xf numFmtId="164" fontId="8" fillId="0" borderId="8" xfId="3" applyNumberFormat="1" applyFont="1" applyBorder="1" applyAlignment="1">
      <alignment vertical="center" wrapText="1"/>
    </xf>
    <xf numFmtId="164" fontId="8" fillId="0" borderId="8" xfId="2" applyNumberFormat="1" applyFont="1" applyBorder="1" applyAlignment="1">
      <alignment vertical="center" wrapText="1"/>
    </xf>
    <xf numFmtId="164" fontId="20" fillId="6" borderId="7" xfId="3" applyNumberFormat="1" applyFont="1" applyFill="1" applyBorder="1" applyAlignment="1">
      <alignment vertical="center" wrapText="1"/>
    </xf>
    <xf numFmtId="164" fontId="40" fillId="0" borderId="8" xfId="3" applyNumberFormat="1" applyFont="1" applyBorder="1" applyAlignment="1">
      <alignment horizontal="center" vertical="center" wrapText="1"/>
    </xf>
    <xf numFmtId="0" fontId="2" fillId="7" borderId="0" xfId="2" applyFont="1" applyFill="1" applyBorder="1"/>
    <xf numFmtId="0" fontId="4" fillId="0" borderId="8" xfId="2" applyFont="1" applyBorder="1" applyAlignment="1">
      <alignment vertical="center" wrapText="1"/>
    </xf>
    <xf numFmtId="0" fontId="8" fillId="0" borderId="8" xfId="2" applyFont="1" applyBorder="1" applyAlignment="1">
      <alignment vertical="center" wrapText="1"/>
    </xf>
    <xf numFmtId="164" fontId="8" fillId="0" borderId="8" xfId="3" applyNumberFormat="1" applyFont="1" applyFill="1" applyBorder="1" applyAlignment="1">
      <alignment vertical="center" wrapText="1"/>
    </xf>
    <xf numFmtId="0" fontId="7" fillId="0" borderId="8" xfId="2" applyFont="1" applyBorder="1" applyAlignment="1">
      <alignment horizontal="left" vertical="center" wrapText="1" indent="1"/>
    </xf>
    <xf numFmtId="14" fontId="7" fillId="0" borderId="15" xfId="2" applyNumberFormat="1" applyFont="1" applyBorder="1" applyAlignment="1">
      <alignment vertical="center" wrapText="1"/>
    </xf>
    <xf numFmtId="14" fontId="7" fillId="0" borderId="16" xfId="2" applyNumberFormat="1" applyFont="1" applyBorder="1" applyAlignment="1">
      <alignment vertical="center" wrapText="1"/>
    </xf>
    <xf numFmtId="164" fontId="39" fillId="0" borderId="8" xfId="3" applyNumberFormat="1" applyFont="1" applyBorder="1" applyAlignment="1">
      <alignment vertical="center" wrapText="1"/>
    </xf>
    <xf numFmtId="164" fontId="39" fillId="0" borderId="8" xfId="2" applyNumberFormat="1" applyFont="1" applyBorder="1" applyAlignment="1">
      <alignment vertical="center" wrapText="1"/>
    </xf>
    <xf numFmtId="14" fontId="40" fillId="0" borderId="6" xfId="0" applyNumberFormat="1" applyFont="1" applyFill="1" applyBorder="1" applyAlignment="1">
      <alignment horizontal="right" wrapText="1"/>
    </xf>
    <xf numFmtId="14" fontId="40" fillId="0" borderId="6" xfId="0" applyNumberFormat="1" applyFont="1" applyFill="1" applyBorder="1" applyAlignment="1">
      <alignment horizontal="center" wrapText="1"/>
    </xf>
    <xf numFmtId="14" fontId="8" fillId="0" borderId="8" xfId="2" applyNumberFormat="1" applyFont="1" applyBorder="1" applyAlignment="1">
      <alignment horizontal="center" vertical="center" wrapText="1"/>
    </xf>
    <xf numFmtId="14" fontId="8" fillId="0" borderId="8" xfId="2" applyNumberFormat="1" applyFont="1" applyBorder="1" applyAlignment="1">
      <alignment vertical="center" wrapText="1"/>
    </xf>
    <xf numFmtId="14" fontId="4" fillId="0" borderId="8" xfId="2" applyNumberFormat="1" applyFont="1" applyBorder="1" applyAlignment="1">
      <alignment horizontal="center" vertical="center" wrapText="1"/>
    </xf>
    <xf numFmtId="0" fontId="5" fillId="0" borderId="8" xfId="2" applyFont="1" applyBorder="1" applyAlignment="1">
      <alignment vertical="center" wrapText="1"/>
    </xf>
    <xf numFmtId="0" fontId="4" fillId="0" borderId="8" xfId="2" applyFont="1" applyBorder="1" applyAlignment="1">
      <alignment horizontal="center" vertical="center" wrapText="1"/>
    </xf>
    <xf numFmtId="164" fontId="5" fillId="0" borderId="8" xfId="3" applyNumberFormat="1" applyFont="1" applyBorder="1" applyAlignment="1">
      <alignment horizontal="center" vertical="center" wrapText="1"/>
    </xf>
    <xf numFmtId="164" fontId="4" fillId="0" borderId="8" xfId="3" applyNumberFormat="1" applyFont="1" applyBorder="1" applyAlignment="1">
      <alignment horizontal="center" vertical="center" wrapText="1"/>
    </xf>
    <xf numFmtId="0" fontId="4" fillId="0" borderId="11" xfId="2" applyFont="1" applyBorder="1" applyAlignment="1">
      <alignment vertical="center" wrapText="1"/>
    </xf>
    <xf numFmtId="0" fontId="4" fillId="0" borderId="12" xfId="2" applyFont="1" applyBorder="1" applyAlignment="1">
      <alignment vertical="center" wrapText="1"/>
    </xf>
    <xf numFmtId="0" fontId="4" fillId="0" borderId="21" xfId="2" applyFont="1" applyBorder="1" applyAlignment="1">
      <alignment vertical="center" wrapText="1"/>
    </xf>
    <xf numFmtId="0" fontId="4" fillId="0" borderId="22" xfId="2" applyFont="1" applyBorder="1" applyAlignment="1">
      <alignment vertical="center" wrapText="1"/>
    </xf>
    <xf numFmtId="0" fontId="4" fillId="0" borderId="14" xfId="2" applyFont="1" applyBorder="1" applyAlignment="1">
      <alignment vertical="center" wrapText="1"/>
    </xf>
    <xf numFmtId="0" fontId="8" fillId="0" borderId="21" xfId="2" applyFont="1" applyBorder="1" applyAlignment="1">
      <alignment wrapText="1"/>
    </xf>
    <xf numFmtId="0" fontId="8" fillId="0" borderId="14" xfId="2" applyFont="1" applyBorder="1" applyAlignment="1">
      <alignment wrapText="1"/>
    </xf>
    <xf numFmtId="9" fontId="7" fillId="0" borderId="8" xfId="4" applyFont="1" applyBorder="1" applyAlignment="1">
      <alignment vertical="center" wrapText="1"/>
    </xf>
    <xf numFmtId="9" fontId="7" fillId="0" borderId="8" xfId="4" applyFont="1" applyFill="1" applyBorder="1" applyAlignment="1">
      <alignment vertical="center" wrapText="1"/>
    </xf>
    <xf numFmtId="9" fontId="8" fillId="0" borderId="8" xfId="4" applyFont="1" applyBorder="1" applyAlignment="1">
      <alignment vertical="center" wrapText="1"/>
    </xf>
    <xf numFmtId="0" fontId="8" fillId="0" borderId="21" xfId="2" applyFont="1" applyBorder="1" applyAlignment="1">
      <alignment vertical="center" wrapText="1"/>
    </xf>
    <xf numFmtId="0" fontId="8" fillId="0" borderId="22" xfId="2" applyFont="1" applyBorder="1" applyAlignment="1">
      <alignment vertical="center" wrapText="1"/>
    </xf>
    <xf numFmtId="0" fontId="8" fillId="0" borderId="14" xfId="2" applyFont="1" applyBorder="1" applyAlignment="1">
      <alignment vertical="center" wrapText="1"/>
    </xf>
    <xf numFmtId="0" fontId="8" fillId="0" borderId="11" xfId="2" applyFont="1" applyBorder="1" applyAlignment="1">
      <alignment vertical="center" wrapText="1"/>
    </xf>
    <xf numFmtId="0" fontId="8" fillId="0" borderId="12" xfId="2" applyFont="1" applyBorder="1" applyAlignment="1">
      <alignment vertical="center" wrapText="1"/>
    </xf>
    <xf numFmtId="0" fontId="12" fillId="0" borderId="8" xfId="2" applyFont="1" applyBorder="1" applyAlignment="1">
      <alignment horizontal="left" vertical="center" wrapText="1" indent="1"/>
    </xf>
    <xf numFmtId="0" fontId="5" fillId="0" borderId="8" xfId="2" applyFont="1" applyBorder="1" applyAlignment="1">
      <alignment vertical="center"/>
    </xf>
    <xf numFmtId="0" fontId="4" fillId="0" borderId="8" xfId="2" applyFont="1" applyBorder="1" applyAlignment="1">
      <alignment vertical="center"/>
    </xf>
    <xf numFmtId="9" fontId="8" fillId="0" borderId="8" xfId="2" applyNumberFormat="1" applyFont="1" applyBorder="1" applyAlignment="1">
      <alignment horizontal="center" vertical="center"/>
    </xf>
    <xf numFmtId="9" fontId="8" fillId="0" borderId="8" xfId="2" applyNumberFormat="1" applyFont="1" applyBorder="1" applyAlignment="1">
      <alignment horizontal="center" vertical="center" wrapText="1"/>
    </xf>
    <xf numFmtId="0" fontId="7" fillId="0" borderId="8" xfId="2" applyFont="1" applyBorder="1" applyAlignment="1">
      <alignment vertical="center"/>
    </xf>
    <xf numFmtId="164" fontId="7" fillId="0" borderId="8" xfId="3" applyNumberFormat="1" applyFont="1" applyFill="1" applyBorder="1" applyAlignment="1">
      <alignment vertical="center"/>
    </xf>
    <xf numFmtId="0" fontId="41" fillId="0" borderId="8" xfId="2" applyFont="1" applyBorder="1" applyAlignment="1">
      <alignment vertical="center" wrapText="1"/>
    </xf>
    <xf numFmtId="0" fontId="8" fillId="0" borderId="8" xfId="2" applyFont="1" applyBorder="1" applyAlignment="1">
      <alignment vertical="center"/>
    </xf>
    <xf numFmtId="164" fontId="8" fillId="0" borderId="8" xfId="3" applyNumberFormat="1" applyFont="1" applyFill="1" applyBorder="1" applyAlignment="1">
      <alignment vertical="center"/>
    </xf>
    <xf numFmtId="9" fontId="7" fillId="0" borderId="8" xfId="2" applyNumberFormat="1" applyFont="1" applyBorder="1" applyAlignment="1">
      <alignment vertical="center" wrapText="1"/>
    </xf>
    <xf numFmtId="9" fontId="8" fillId="0" borderId="8" xfId="2" applyNumberFormat="1" applyFont="1" applyBorder="1" applyAlignment="1">
      <alignment vertical="center" wrapText="1"/>
    </xf>
    <xf numFmtId="9" fontId="7" fillId="0" borderId="8" xfId="2" quotePrefix="1" applyNumberFormat="1" applyFont="1" applyBorder="1" applyAlignment="1">
      <alignment vertical="center" wrapText="1"/>
    </xf>
    <xf numFmtId="0" fontId="8" fillId="0" borderId="8" xfId="2" applyFont="1" applyBorder="1" applyAlignment="1">
      <alignment horizontal="center" vertical="center"/>
    </xf>
    <xf numFmtId="164" fontId="5" fillId="0" borderId="8" xfId="3" applyNumberFormat="1" applyFont="1" applyBorder="1" applyAlignment="1">
      <alignment vertical="center" wrapText="1"/>
    </xf>
    <xf numFmtId="0" fontId="7" fillId="8" borderId="8" xfId="2" applyFont="1" applyFill="1" applyBorder="1" applyAlignment="1">
      <alignment vertical="center" wrapText="1"/>
    </xf>
    <xf numFmtId="14" fontId="8" fillId="0" borderId="8" xfId="2" applyNumberFormat="1" applyFont="1" applyBorder="1" applyAlignment="1">
      <alignment horizontal="left" vertical="center"/>
    </xf>
    <xf numFmtId="14" fontId="8" fillId="0" borderId="8" xfId="2" applyNumberFormat="1" applyFont="1" applyBorder="1" applyAlignment="1">
      <alignment horizontal="center" vertical="center"/>
    </xf>
    <xf numFmtId="0" fontId="4" fillId="0" borderId="8" xfId="2" applyFont="1" applyBorder="1" applyAlignment="1">
      <alignment horizontal="center" vertical="center"/>
    </xf>
    <xf numFmtId="164" fontId="5" fillId="0" borderId="8" xfId="3" applyNumberFormat="1" applyFont="1" applyBorder="1" applyAlignment="1">
      <alignment vertical="center"/>
    </xf>
    <xf numFmtId="164" fontId="4" fillId="0" borderId="8" xfId="3" applyNumberFormat="1" applyFont="1" applyBorder="1" applyAlignment="1">
      <alignment vertical="center"/>
    </xf>
    <xf numFmtId="164" fontId="4" fillId="0" borderId="8" xfId="3" applyNumberFormat="1" applyFont="1" applyBorder="1" applyAlignment="1">
      <alignment vertical="center" wrapText="1"/>
    </xf>
    <xf numFmtId="0" fontId="4" fillId="0" borderId="15" xfId="2" applyFont="1" applyBorder="1" applyAlignment="1">
      <alignment horizontal="right" vertical="center"/>
    </xf>
    <xf numFmtId="0" fontId="4" fillId="0" borderId="17" xfId="2" applyFont="1" applyBorder="1" applyAlignment="1">
      <alignment vertical="center"/>
    </xf>
    <xf numFmtId="0" fontId="7" fillId="0" borderId="8" xfId="2" applyFont="1" applyBorder="1" applyAlignment="1">
      <alignment horizontal="left" vertical="center" wrapText="1" indent="2"/>
    </xf>
    <xf numFmtId="0" fontId="7" fillId="8" borderId="8" xfId="2" applyFont="1" applyFill="1" applyBorder="1" applyAlignment="1">
      <alignment vertical="center"/>
    </xf>
    <xf numFmtId="0" fontId="7" fillId="4" borderId="8" xfId="2" applyFont="1" applyFill="1" applyBorder="1" applyAlignment="1">
      <alignment vertical="center"/>
    </xf>
    <xf numFmtId="0" fontId="39" fillId="6" borderId="8" xfId="2" applyFont="1" applyFill="1" applyBorder="1" applyAlignment="1">
      <alignment horizontal="right" vertical="center"/>
    </xf>
    <xf numFmtId="0" fontId="39" fillId="6" borderId="8" xfId="2" applyFont="1" applyFill="1" applyBorder="1" applyAlignment="1">
      <alignment vertical="center"/>
    </xf>
    <xf numFmtId="164" fontId="7" fillId="6" borderId="8" xfId="3" applyNumberFormat="1" applyFont="1" applyFill="1" applyBorder="1" applyAlignment="1">
      <alignment vertical="center"/>
    </xf>
    <xf numFmtId="164" fontId="39" fillId="6" borderId="8" xfId="3" applyNumberFormat="1" applyFont="1" applyFill="1" applyBorder="1" applyAlignment="1">
      <alignment vertical="center"/>
    </xf>
    <xf numFmtId="0" fontId="40" fillId="6" borderId="8" xfId="2" applyFont="1" applyFill="1" applyBorder="1" applyAlignment="1">
      <alignment vertical="center" wrapText="1"/>
    </xf>
    <xf numFmtId="14" fontId="40" fillId="6" borderId="8" xfId="2" applyNumberFormat="1" applyFont="1" applyFill="1" applyBorder="1" applyAlignment="1">
      <alignment horizontal="center" vertical="center" wrapText="1"/>
    </xf>
    <xf numFmtId="0" fontId="40" fillId="6" borderId="11" xfId="2" applyFont="1" applyFill="1" applyBorder="1" applyAlignment="1">
      <alignment vertical="center"/>
    </xf>
    <xf numFmtId="0" fontId="40" fillId="6" borderId="12" xfId="2" applyFont="1" applyFill="1" applyBorder="1" applyAlignment="1">
      <alignment vertical="center"/>
    </xf>
    <xf numFmtId="0" fontId="40" fillId="6" borderId="13" xfId="2" applyFont="1" applyFill="1" applyBorder="1" applyAlignment="1">
      <alignment vertical="center"/>
    </xf>
    <xf numFmtId="0" fontId="40" fillId="6" borderId="14" xfId="2" applyFont="1" applyFill="1" applyBorder="1" applyAlignment="1">
      <alignment vertical="center"/>
    </xf>
    <xf numFmtId="0" fontId="8" fillId="6" borderId="8" xfId="2" applyFont="1" applyFill="1" applyBorder="1" applyAlignment="1">
      <alignment horizontal="center" vertical="center" wrapText="1"/>
    </xf>
    <xf numFmtId="0" fontId="7" fillId="9" borderId="8" xfId="2" applyFont="1" applyFill="1" applyBorder="1" applyAlignment="1">
      <alignment vertical="center" wrapText="1"/>
    </xf>
    <xf numFmtId="164" fontId="7" fillId="6" borderId="8" xfId="3" applyNumberFormat="1" applyFont="1" applyFill="1" applyBorder="1" applyAlignment="1">
      <alignment vertical="center" wrapText="1"/>
    </xf>
    <xf numFmtId="14" fontId="8" fillId="6" borderId="8" xfId="2" applyNumberFormat="1" applyFont="1" applyFill="1" applyBorder="1" applyAlignment="1">
      <alignment horizontal="center" vertical="center" wrapText="1"/>
    </xf>
    <xf numFmtId="0" fontId="7" fillId="6" borderId="8" xfId="2" applyFont="1" applyFill="1" applyBorder="1" applyAlignment="1">
      <alignment horizontal="left" vertical="center" wrapText="1"/>
    </xf>
    <xf numFmtId="0" fontId="7" fillId="9" borderId="8" xfId="2" applyFont="1" applyFill="1" applyBorder="1" applyAlignment="1">
      <alignment horizontal="left" vertical="center" wrapText="1"/>
    </xf>
    <xf numFmtId="0" fontId="8" fillId="6" borderId="8" xfId="2" applyFont="1" applyFill="1" applyBorder="1" applyAlignment="1">
      <alignment vertical="center" wrapText="1"/>
    </xf>
    <xf numFmtId="0" fontId="35" fillId="0" borderId="0" xfId="2" applyFont="1"/>
    <xf numFmtId="0" fontId="7" fillId="5" borderId="8" xfId="2" applyFont="1" applyFill="1" applyBorder="1" applyAlignment="1">
      <alignment vertical="center"/>
    </xf>
    <xf numFmtId="0" fontId="7" fillId="5" borderId="8" xfId="2" applyFont="1" applyFill="1" applyBorder="1" applyAlignment="1">
      <alignment vertical="center" wrapText="1"/>
    </xf>
    <xf numFmtId="0" fontId="39" fillId="0" borderId="8" xfId="2" applyFont="1" applyBorder="1" applyAlignment="1">
      <alignment vertical="center"/>
    </xf>
    <xf numFmtId="0" fontId="39" fillId="0" borderId="8" xfId="2" applyFont="1" applyBorder="1" applyAlignment="1">
      <alignment horizontal="center" vertical="center"/>
    </xf>
    <xf numFmtId="0" fontId="8" fillId="0" borderId="9" xfId="2" applyFont="1" applyBorder="1" applyAlignment="1">
      <alignment vertical="center" wrapText="1"/>
    </xf>
    <xf numFmtId="0" fontId="8" fillId="0" borderId="0" xfId="2" applyFont="1" applyBorder="1" applyAlignment="1">
      <alignment vertical="center" wrapText="1"/>
    </xf>
    <xf numFmtId="0" fontId="8" fillId="0" borderId="10" xfId="2" applyFont="1" applyBorder="1" applyAlignment="1">
      <alignment vertical="center" wrapText="1"/>
    </xf>
    <xf numFmtId="0" fontId="39" fillId="0" borderId="18" xfId="2" applyFont="1" applyBorder="1" applyAlignment="1">
      <alignment vertical="center"/>
    </xf>
    <xf numFmtId="0" fontId="8" fillId="5" borderId="8" xfId="2" applyFont="1" applyFill="1" applyBorder="1" applyAlignment="1">
      <alignment vertical="center"/>
    </xf>
    <xf numFmtId="0" fontId="8" fillId="5" borderId="8" xfId="2" applyFont="1" applyFill="1" applyBorder="1" applyAlignment="1">
      <alignment vertical="center" wrapText="1"/>
    </xf>
    <xf numFmtId="164" fontId="8" fillId="6" borderId="8" xfId="3" applyNumberFormat="1" applyFont="1" applyFill="1" applyBorder="1" applyAlignment="1">
      <alignment vertical="center" wrapText="1"/>
    </xf>
    <xf numFmtId="165" fontId="8" fillId="6" borderId="8" xfId="3" applyNumberFormat="1" applyFont="1" applyFill="1" applyBorder="1" applyAlignment="1">
      <alignment vertical="center" wrapText="1"/>
    </xf>
    <xf numFmtId="165" fontId="8" fillId="0" borderId="8" xfId="3" applyNumberFormat="1" applyFont="1" applyBorder="1" applyAlignment="1">
      <alignment vertical="center" wrapText="1"/>
    </xf>
    <xf numFmtId="165" fontId="8" fillId="0" borderId="8" xfId="3" applyNumberFormat="1" applyFont="1" applyBorder="1" applyAlignment="1">
      <alignment vertical="center"/>
    </xf>
    <xf numFmtId="0" fontId="8" fillId="0" borderId="20" xfId="2" applyFont="1" applyBorder="1" applyAlignment="1">
      <alignment vertical="center" wrapText="1"/>
    </xf>
    <xf numFmtId="0" fontId="8" fillId="0" borderId="18" xfId="2" applyFont="1" applyBorder="1" applyAlignment="1">
      <alignment vertical="center" wrapText="1"/>
    </xf>
    <xf numFmtId="14" fontId="8" fillId="0" borderId="13" xfId="2" applyNumberFormat="1" applyFont="1" applyBorder="1" applyAlignment="1">
      <alignment vertical="center" wrapText="1"/>
    </xf>
    <xf numFmtId="0" fontId="7" fillId="0" borderId="11" xfId="2" applyFont="1" applyBorder="1"/>
    <xf numFmtId="0" fontId="7" fillId="0" borderId="12" xfId="2" applyFont="1" applyBorder="1"/>
    <xf numFmtId="164" fontId="8" fillId="0" borderId="8" xfId="3" applyNumberFormat="1" applyFont="1" applyBorder="1" applyAlignment="1">
      <alignment vertical="center"/>
    </xf>
    <xf numFmtId="164" fontId="7" fillId="0" borderId="8" xfId="3" applyNumberFormat="1" applyFont="1" applyBorder="1" applyAlignment="1">
      <alignment horizontal="left"/>
    </xf>
    <xf numFmtId="164" fontId="8" fillId="0" borderId="8" xfId="3" applyNumberFormat="1" applyFont="1" applyBorder="1" applyAlignment="1">
      <alignment horizontal="left"/>
    </xf>
    <xf numFmtId="165" fontId="7" fillId="0" borderId="8" xfId="3" applyNumberFormat="1" applyFont="1" applyFill="1" applyBorder="1" applyAlignment="1">
      <alignment vertical="center" wrapText="1"/>
    </xf>
    <xf numFmtId="164" fontId="7" fillId="0" borderId="8" xfId="3" applyNumberFormat="1" applyFont="1" applyFill="1" applyBorder="1" applyAlignment="1">
      <alignment horizontal="left"/>
    </xf>
    <xf numFmtId="0" fontId="2" fillId="7" borderId="0" xfId="2" applyFont="1" applyFill="1" applyAlignment="1">
      <alignment horizontal="left" vertical="center"/>
    </xf>
    <xf numFmtId="0" fontId="7" fillId="0" borderId="11" xfId="2" applyFont="1" applyBorder="1" applyAlignment="1">
      <alignment horizontal="left"/>
    </xf>
    <xf numFmtId="14" fontId="8" fillId="0" borderId="13" xfId="2" applyNumberFormat="1" applyFont="1" applyBorder="1" applyAlignment="1">
      <alignment horizontal="left" vertical="center" wrapText="1"/>
    </xf>
    <xf numFmtId="0" fontId="8" fillId="0" borderId="18" xfId="2" applyFont="1" applyBorder="1" applyAlignment="1">
      <alignment horizontal="left" vertical="center" wrapText="1"/>
    </xf>
    <xf numFmtId="0" fontId="8" fillId="0" borderId="8" xfId="2" applyFont="1" applyBorder="1" applyAlignment="1">
      <alignment horizontal="left" vertical="center"/>
    </xf>
    <xf numFmtId="0" fontId="5" fillId="0" borderId="0" xfId="2" applyFont="1" applyAlignment="1">
      <alignment horizontal="left"/>
    </xf>
    <xf numFmtId="164" fontId="7" fillId="0" borderId="8" xfId="3" applyNumberFormat="1" applyFont="1" applyFill="1" applyBorder="1" applyAlignment="1">
      <alignment horizontal="center" vertical="center"/>
    </xf>
    <xf numFmtId="164" fontId="8" fillId="0" borderId="8" xfId="3" applyNumberFormat="1" applyFont="1" applyFill="1" applyBorder="1" applyAlignment="1">
      <alignment horizontal="center" vertical="center" wrapText="1"/>
    </xf>
    <xf numFmtId="165" fontId="8" fillId="0" borderId="8" xfId="3" applyNumberFormat="1" applyFont="1" applyFill="1" applyBorder="1" applyAlignment="1">
      <alignment vertical="center" wrapText="1"/>
    </xf>
    <xf numFmtId="164" fontId="8" fillId="0" borderId="8" xfId="3" applyNumberFormat="1" applyFont="1" applyFill="1" applyBorder="1" applyAlignment="1">
      <alignment horizontal="center" vertical="center"/>
    </xf>
    <xf numFmtId="164" fontId="8" fillId="0" borderId="8" xfId="3" applyNumberFormat="1" applyFont="1" applyFill="1" applyBorder="1" applyAlignment="1">
      <alignment horizontal="left"/>
    </xf>
    <xf numFmtId="164" fontId="7" fillId="3" borderId="8" xfId="3" applyNumberFormat="1" applyFont="1" applyFill="1" applyBorder="1" applyAlignment="1">
      <alignment vertical="center" wrapText="1"/>
    </xf>
    <xf numFmtId="164" fontId="8" fillId="3" borderId="8" xfId="3" applyNumberFormat="1" applyFont="1" applyFill="1" applyBorder="1" applyAlignment="1">
      <alignment vertical="center"/>
    </xf>
    <xf numFmtId="165" fontId="39" fillId="6" borderId="8" xfId="3" applyNumberFormat="1" applyFont="1" applyFill="1" applyBorder="1" applyAlignment="1">
      <alignment vertical="center"/>
    </xf>
    <xf numFmtId="165" fontId="7" fillId="6" borderId="8" xfId="3" applyNumberFormat="1" applyFont="1" applyFill="1" applyBorder="1" applyAlignment="1">
      <alignment vertical="center"/>
    </xf>
    <xf numFmtId="0" fontId="33" fillId="0" borderId="11" xfId="2" applyFont="1" applyBorder="1" applyAlignment="1">
      <alignment horizontal="center" vertical="center" wrapText="1"/>
    </xf>
    <xf numFmtId="0" fontId="8" fillId="0" borderId="13" xfId="2" applyFont="1" applyBorder="1" applyAlignment="1">
      <alignment horizontal="center" wrapText="1"/>
    </xf>
    <xf numFmtId="0" fontId="3" fillId="0" borderId="0" xfId="2" applyAlignment="1">
      <alignment horizontal="center"/>
    </xf>
    <xf numFmtId="0" fontId="8" fillId="5" borderId="9" xfId="2" applyFont="1" applyFill="1" applyBorder="1" applyAlignment="1">
      <alignment horizontal="left" vertical="center"/>
    </xf>
    <xf numFmtId="0" fontId="8" fillId="5" borderId="10" xfId="2" applyFont="1" applyFill="1" applyBorder="1" applyAlignment="1">
      <alignment horizontal="left" vertical="center"/>
    </xf>
    <xf numFmtId="0" fontId="2" fillId="7" borderId="0" xfId="2" applyFont="1" applyFill="1" applyBorder="1" applyAlignment="1">
      <alignment horizontal="left" vertical="center"/>
    </xf>
    <xf numFmtId="164" fontId="40" fillId="0" borderId="8" xfId="3" applyNumberFormat="1" applyFont="1" applyFill="1" applyBorder="1" applyAlignment="1">
      <alignment horizontal="center" vertical="center" wrapText="1"/>
    </xf>
    <xf numFmtId="0" fontId="2" fillId="7" borderId="0" xfId="2" applyFont="1" applyFill="1" applyBorder="1" applyAlignment="1">
      <alignment vertical="center"/>
    </xf>
    <xf numFmtId="0" fontId="8" fillId="6" borderId="8" xfId="2" applyFont="1" applyFill="1" applyBorder="1" applyAlignment="1">
      <alignment horizontal="center" vertical="center" wrapText="1"/>
    </xf>
    <xf numFmtId="0" fontId="16" fillId="7" borderId="0" xfId="2" applyFont="1" applyFill="1" applyBorder="1"/>
    <xf numFmtId="0" fontId="20" fillId="0" borderId="8" xfId="2" applyFont="1" applyBorder="1" applyAlignment="1">
      <alignment horizontal="center" vertical="center" wrapText="1"/>
    </xf>
    <xf numFmtId="14" fontId="40" fillId="0" borderId="8" xfId="0" applyNumberFormat="1" applyFont="1" applyFill="1" applyBorder="1" applyAlignment="1">
      <alignment horizontal="right" wrapText="1"/>
    </xf>
    <xf numFmtId="164" fontId="12" fillId="0" borderId="8" xfId="3" applyNumberFormat="1" applyFont="1" applyFill="1" applyBorder="1" applyAlignment="1">
      <alignment horizontal="center" vertical="center" wrapText="1"/>
    </xf>
    <xf numFmtId="164" fontId="12" fillId="0" borderId="8" xfId="3" applyNumberFormat="1" applyFont="1" applyFill="1" applyBorder="1" applyAlignment="1">
      <alignment vertical="center" wrapText="1"/>
    </xf>
    <xf numFmtId="0" fontId="8" fillId="5" borderId="8" xfId="2" applyFont="1" applyFill="1" applyBorder="1" applyAlignment="1">
      <alignment horizontal="center" vertical="center" wrapText="1"/>
    </xf>
    <xf numFmtId="164" fontId="12" fillId="0" borderId="8" xfId="3" applyNumberFormat="1" applyFont="1" applyBorder="1" applyAlignment="1">
      <alignment horizontal="center" vertical="center" wrapText="1"/>
    </xf>
    <xf numFmtId="0" fontId="20" fillId="5" borderId="8" xfId="2" applyFont="1" applyFill="1" applyBorder="1" applyAlignment="1">
      <alignment vertical="center" wrapText="1"/>
    </xf>
    <xf numFmtId="10" fontId="12" fillId="0" borderId="8" xfId="4" applyNumberFormat="1" applyFont="1" applyFill="1" applyBorder="1" applyAlignment="1">
      <alignment horizontal="right" vertical="center" wrapText="1"/>
    </xf>
    <xf numFmtId="10" fontId="12" fillId="0" borderId="8" xfId="2" applyNumberFormat="1" applyFont="1" applyFill="1" applyBorder="1" applyAlignment="1">
      <alignment horizontal="right" vertical="center" wrapText="1"/>
    </xf>
    <xf numFmtId="10" fontId="12" fillId="0" borderId="8" xfId="2" applyNumberFormat="1" applyFont="1" applyBorder="1" applyAlignment="1">
      <alignment horizontal="right" vertical="center" wrapText="1"/>
    </xf>
    <xf numFmtId="10" fontId="12" fillId="0" borderId="8" xfId="4" applyNumberFormat="1" applyFont="1" applyBorder="1" applyAlignment="1">
      <alignment horizontal="right" vertical="center" wrapText="1"/>
    </xf>
    <xf numFmtId="10" fontId="12" fillId="0" borderId="8" xfId="2" applyNumberFormat="1" applyFont="1" applyBorder="1" applyAlignment="1">
      <alignment horizontal="right" vertical="center" wrapText="1" indent="1"/>
    </xf>
    <xf numFmtId="9" fontId="12" fillId="0" borderId="8" xfId="2" applyNumberFormat="1" applyFont="1" applyFill="1" applyBorder="1" applyAlignment="1">
      <alignment horizontal="right" vertical="center" wrapText="1" indent="1"/>
    </xf>
    <xf numFmtId="9" fontId="12" fillId="0" borderId="8" xfId="2" applyNumberFormat="1" applyFont="1" applyBorder="1" applyAlignment="1">
      <alignment horizontal="right" vertical="center" wrapText="1" indent="1"/>
    </xf>
    <xf numFmtId="10" fontId="12" fillId="0" borderId="8" xfId="2" applyNumberFormat="1" applyFont="1" applyFill="1" applyBorder="1" applyAlignment="1">
      <alignment horizontal="right" vertical="center" wrapText="1" indent="1"/>
    </xf>
    <xf numFmtId="10" fontId="12" fillId="0" borderId="8" xfId="4" applyNumberFormat="1" applyFont="1" applyFill="1" applyBorder="1" applyAlignment="1">
      <alignment horizontal="right" vertical="center" wrapText="1" indent="1"/>
    </xf>
    <xf numFmtId="9" fontId="12" fillId="0" borderId="8" xfId="2" applyNumberFormat="1" applyFont="1" applyFill="1" applyBorder="1" applyAlignment="1">
      <alignment horizontal="right" vertical="center" wrapText="1"/>
    </xf>
    <xf numFmtId="164" fontId="7" fillId="0" borderId="8" xfId="3" applyNumberFormat="1" applyFont="1" applyBorder="1" applyAlignment="1">
      <alignment horizontal="center" vertical="center" wrapText="1"/>
    </xf>
    <xf numFmtId="166" fontId="12" fillId="0" borderId="8" xfId="4" applyNumberFormat="1" applyFont="1" applyBorder="1" applyAlignment="1">
      <alignment vertical="center" wrapText="1"/>
    </xf>
    <xf numFmtId="166" fontId="7" fillId="0" borderId="8" xfId="4" applyNumberFormat="1" applyFont="1" applyBorder="1" applyAlignment="1">
      <alignment vertical="center" wrapText="1"/>
    </xf>
    <xf numFmtId="9" fontId="17" fillId="5" borderId="8" xfId="4" applyFont="1" applyFill="1" applyBorder="1" applyAlignment="1">
      <alignment vertical="center" wrapText="1"/>
    </xf>
    <xf numFmtId="166" fontId="7" fillId="0" borderId="8" xfId="2" applyNumberFormat="1" applyFont="1" applyBorder="1" applyAlignment="1">
      <alignment vertical="center" wrapText="1"/>
    </xf>
    <xf numFmtId="0" fontId="20" fillId="6" borderId="8" xfId="2" applyFont="1" applyFill="1" applyBorder="1" applyAlignment="1">
      <alignment horizontal="center" vertical="center" wrapText="1"/>
    </xf>
    <xf numFmtId="0" fontId="8" fillId="0" borderId="8" xfId="2" applyFont="1" applyFill="1" applyBorder="1" applyAlignment="1">
      <alignment horizontal="center" vertical="center" wrapText="1"/>
    </xf>
    <xf numFmtId="167" fontId="40" fillId="0" borderId="8" xfId="0" applyNumberFormat="1" applyFont="1" applyFill="1" applyBorder="1" applyAlignment="1">
      <alignment horizontal="right" wrapText="1"/>
    </xf>
    <xf numFmtId="164" fontId="12" fillId="0" borderId="8" xfId="2" applyNumberFormat="1" applyFont="1" applyFill="1" applyBorder="1" applyAlignment="1">
      <alignment vertical="center" wrapText="1"/>
    </xf>
    <xf numFmtId="164" fontId="12" fillId="6" borderId="8" xfId="3" applyNumberFormat="1" applyFont="1" applyFill="1" applyBorder="1" applyAlignment="1">
      <alignment vertical="center" wrapText="1"/>
    </xf>
    <xf numFmtId="164" fontId="12" fillId="0" borderId="8" xfId="3" applyNumberFormat="1" applyFont="1" applyBorder="1" applyAlignment="1">
      <alignment vertical="center" wrapText="1"/>
    </xf>
    <xf numFmtId="164" fontId="7" fillId="6" borderId="8" xfId="3" applyNumberFormat="1" applyFont="1" applyFill="1" applyBorder="1" applyAlignment="1">
      <alignment horizontal="center" vertical="center" wrapText="1"/>
    </xf>
    <xf numFmtId="0" fontId="20" fillId="0" borderId="11" xfId="2" applyFont="1" applyBorder="1" applyAlignment="1"/>
    <xf numFmtId="0" fontId="20" fillId="0" borderId="9" xfId="2" applyFont="1" applyBorder="1" applyAlignment="1"/>
    <xf numFmtId="0" fontId="20" fillId="0" borderId="12" xfId="2" applyFont="1" applyBorder="1" applyAlignment="1"/>
    <xf numFmtId="0" fontId="20" fillId="0" borderId="21" xfId="2" applyFont="1" applyBorder="1" applyAlignment="1"/>
    <xf numFmtId="0" fontId="20" fillId="0" borderId="22" xfId="2" applyFont="1" applyBorder="1" applyAlignment="1"/>
    <xf numFmtId="0" fontId="20" fillId="0" borderId="13" xfId="2" applyFont="1" applyBorder="1" applyAlignment="1"/>
    <xf numFmtId="0" fontId="20" fillId="0" borderId="10" xfId="2" applyFont="1" applyBorder="1" applyAlignment="1"/>
    <xf numFmtId="0" fontId="20" fillId="0" borderId="14" xfId="2" applyFont="1" applyBorder="1" applyAlignment="1"/>
    <xf numFmtId="0" fontId="6" fillId="0" borderId="11" xfId="2" applyFont="1" applyBorder="1" applyAlignment="1">
      <alignment vertical="center" wrapText="1"/>
    </xf>
    <xf numFmtId="0" fontId="20" fillId="0" borderId="13" xfId="2" applyFont="1" applyBorder="1" applyAlignment="1">
      <alignment vertical="center"/>
    </xf>
    <xf numFmtId="0" fontId="19" fillId="0" borderId="10" xfId="2" applyFont="1" applyBorder="1" applyAlignment="1">
      <alignment vertical="center" wrapText="1"/>
    </xf>
    <xf numFmtId="0" fontId="19" fillId="0" borderId="14" xfId="2" applyFont="1" applyBorder="1" applyAlignment="1">
      <alignment vertical="center" wrapText="1"/>
    </xf>
    <xf numFmtId="0" fontId="5" fillId="0" borderId="0" xfId="2" applyFont="1" applyBorder="1" applyAlignment="1">
      <alignment vertical="center" wrapText="1"/>
    </xf>
    <xf numFmtId="164" fontId="5" fillId="0" borderId="0" xfId="3" applyNumberFormat="1" applyFont="1" applyBorder="1" applyAlignment="1">
      <alignment horizontal="center" vertical="center" wrapText="1"/>
    </xf>
    <xf numFmtId="0" fontId="3" fillId="0" borderId="0" xfId="2" applyBorder="1"/>
    <xf numFmtId="10" fontId="3" fillId="0" borderId="0" xfId="2" applyNumberFormat="1"/>
    <xf numFmtId="3" fontId="3" fillId="0" borderId="0" xfId="2" applyNumberFormat="1"/>
    <xf numFmtId="0" fontId="8" fillId="6" borderId="8" xfId="2" applyFont="1" applyFill="1" applyBorder="1" applyAlignment="1">
      <alignment horizontal="center" vertical="center" wrapText="1"/>
    </xf>
    <xf numFmtId="164" fontId="5" fillId="2" borderId="0" xfId="2" applyNumberFormat="1" applyFont="1" applyFill="1"/>
    <xf numFmtId="164" fontId="5" fillId="0" borderId="8" xfId="3" applyNumberFormat="1" applyFont="1" applyFill="1" applyBorder="1" applyAlignment="1">
      <alignment vertical="center" wrapText="1"/>
    </xf>
    <xf numFmtId="166" fontId="7" fillId="6" borderId="8" xfId="4" applyNumberFormat="1" applyFont="1" applyFill="1" applyBorder="1" applyAlignment="1">
      <alignment vertical="center" wrapText="1"/>
    </xf>
    <xf numFmtId="166" fontId="12" fillId="0" borderId="8" xfId="2" applyNumberFormat="1" applyFont="1" applyBorder="1" applyAlignment="1">
      <alignment vertical="center" wrapText="1"/>
    </xf>
    <xf numFmtId="9" fontId="3" fillId="0" borderId="0" xfId="4" applyFont="1"/>
    <xf numFmtId="9" fontId="7" fillId="0" borderId="8" xfId="4" applyNumberFormat="1" applyFont="1" applyBorder="1" applyAlignment="1">
      <alignment vertical="center" wrapText="1"/>
    </xf>
    <xf numFmtId="0" fontId="35" fillId="0" borderId="0" xfId="2" applyFont="1" applyAlignment="1">
      <alignment horizontal="left" wrapText="1"/>
    </xf>
    <xf numFmtId="0" fontId="7" fillId="0" borderId="8" xfId="2" applyFont="1" applyFill="1" applyBorder="1" applyAlignment="1">
      <alignment vertical="center" wrapText="1"/>
    </xf>
    <xf numFmtId="0" fontId="8" fillId="5" borderId="8" xfId="2" applyFont="1" applyFill="1" applyBorder="1" applyAlignment="1">
      <alignment vertical="center" wrapText="1"/>
    </xf>
    <xf numFmtId="0" fontId="7" fillId="0" borderId="8" xfId="2" applyFont="1" applyBorder="1" applyAlignment="1">
      <alignment vertical="center" wrapText="1"/>
    </xf>
    <xf numFmtId="0" fontId="20" fillId="5" borderId="8" xfId="2" applyFont="1" applyFill="1" applyBorder="1" applyAlignment="1">
      <alignment vertical="center" wrapText="1"/>
    </xf>
    <xf numFmtId="0" fontId="12" fillId="0" borderId="8" xfId="2" applyFont="1" applyBorder="1" applyAlignment="1">
      <alignment horizontal="justify" vertical="center" wrapText="1"/>
    </xf>
    <xf numFmtId="0" fontId="12" fillId="0" borderId="8" xfId="2" applyFont="1" applyBorder="1" applyAlignment="1">
      <alignment vertical="center" wrapText="1"/>
    </xf>
    <xf numFmtId="0" fontId="12" fillId="0" borderId="8" xfId="2" applyFont="1" applyFill="1" applyBorder="1" applyAlignment="1">
      <alignment vertical="center" wrapText="1"/>
    </xf>
    <xf numFmtId="0" fontId="18" fillId="0" borderId="9" xfId="2" applyFont="1" applyBorder="1" applyAlignment="1">
      <alignment vertical="center" wrapText="1"/>
    </xf>
    <xf numFmtId="0" fontId="18" fillId="0" borderId="12" xfId="2" applyFont="1" applyBorder="1" applyAlignment="1">
      <alignment vertical="center" wrapText="1"/>
    </xf>
    <xf numFmtId="0" fontId="8" fillId="0" borderId="8" xfId="2" applyFont="1" applyBorder="1" applyAlignment="1">
      <alignment vertical="center" wrapText="1"/>
    </xf>
    <xf numFmtId="0" fontId="7" fillId="0" borderId="8" xfId="2" applyFont="1" applyBorder="1" applyAlignment="1">
      <alignment horizontal="left" vertical="center" wrapText="1" indent="2"/>
    </xf>
    <xf numFmtId="0" fontId="8" fillId="6" borderId="8" xfId="2" applyFont="1" applyFill="1" applyBorder="1" applyAlignment="1">
      <alignment horizontal="center" vertical="center" wrapText="1"/>
    </xf>
    <xf numFmtId="0" fontId="8" fillId="0" borderId="8" xfId="2" applyFont="1" applyBorder="1" applyAlignment="1">
      <alignment horizontal="center" vertical="center" wrapText="1"/>
    </xf>
    <xf numFmtId="14" fontId="40" fillId="0" borderId="18" xfId="0" applyNumberFormat="1" applyFont="1" applyFill="1" applyBorder="1" applyAlignment="1">
      <alignment horizontal="center" wrapText="1"/>
    </xf>
    <xf numFmtId="14" fontId="40" fillId="0" borderId="19" xfId="0" applyNumberFormat="1" applyFont="1" applyFill="1" applyBorder="1" applyAlignment="1">
      <alignment horizontal="center" wrapText="1"/>
    </xf>
    <xf numFmtId="14" fontId="40" fillId="0" borderId="20" xfId="0" applyNumberFormat="1" applyFont="1" applyFill="1" applyBorder="1" applyAlignment="1">
      <alignment horizontal="center" wrapText="1"/>
    </xf>
    <xf numFmtId="14" fontId="8" fillId="0" borderId="11" xfId="2" applyNumberFormat="1" applyFont="1" applyBorder="1" applyAlignment="1">
      <alignment horizontal="center" vertical="center" wrapText="1"/>
    </xf>
    <xf numFmtId="14" fontId="8" fillId="0" borderId="12" xfId="2" applyNumberFormat="1" applyFont="1" applyBorder="1" applyAlignment="1">
      <alignment horizontal="center" vertical="center" wrapText="1"/>
    </xf>
    <xf numFmtId="14" fontId="8" fillId="0" borderId="13" xfId="2" applyNumberFormat="1" applyFont="1" applyBorder="1" applyAlignment="1">
      <alignment horizontal="center" vertical="center" wrapText="1"/>
    </xf>
    <xf numFmtId="14" fontId="8" fillId="0" borderId="14" xfId="2" applyNumberFormat="1" applyFont="1" applyBorder="1" applyAlignment="1">
      <alignment horizontal="center" vertical="center" wrapText="1"/>
    </xf>
    <xf numFmtId="0" fontId="8" fillId="0" borderId="18" xfId="2" applyFont="1" applyBorder="1" applyAlignment="1">
      <alignment horizontal="left" wrapText="1"/>
    </xf>
    <xf numFmtId="0" fontId="8" fillId="0" borderId="20" xfId="2" applyFont="1" applyBorder="1" applyAlignment="1">
      <alignment horizontal="left" wrapText="1"/>
    </xf>
    <xf numFmtId="0" fontId="2" fillId="7" borderId="0" xfId="2" applyFont="1" applyFill="1" applyAlignment="1">
      <alignment vertical="center" wrapText="1"/>
    </xf>
    <xf numFmtId="0" fontId="2" fillId="7" borderId="0" xfId="2" applyFont="1" applyFill="1" applyAlignment="1">
      <alignment horizontal="center"/>
    </xf>
    <xf numFmtId="14" fontId="8" fillId="0" borderId="18" xfId="2" applyNumberFormat="1" applyFont="1" applyBorder="1" applyAlignment="1">
      <alignment horizontal="center" vertical="center"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14" fontId="8" fillId="0" borderId="8" xfId="2" applyNumberFormat="1" applyFont="1" applyBorder="1" applyAlignment="1">
      <alignment horizontal="center" vertical="center" wrapText="1"/>
    </xf>
    <xf numFmtId="0" fontId="2" fillId="7" borderId="0" xfId="2" applyFont="1" applyFill="1" applyBorder="1" applyAlignment="1">
      <alignment vertical="center"/>
    </xf>
    <xf numFmtId="0" fontId="20" fillId="0" borderId="18" xfId="2" applyFont="1" applyFill="1" applyBorder="1" applyAlignment="1">
      <alignment horizontal="center" vertical="center"/>
    </xf>
    <xf numFmtId="0" fontId="20" fillId="0" borderId="19" xfId="2" applyFont="1" applyFill="1" applyBorder="1" applyAlignment="1">
      <alignment horizontal="center" vertical="center"/>
    </xf>
    <xf numFmtId="0" fontId="20" fillId="0" borderId="20" xfId="2" applyFont="1" applyFill="1" applyBorder="1" applyAlignment="1">
      <alignment horizontal="center" vertical="center"/>
    </xf>
    <xf numFmtId="0" fontId="8" fillId="0" borderId="18" xfId="2" applyFont="1" applyBorder="1" applyAlignment="1">
      <alignment horizontal="center"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8" fillId="0" borderId="18" xfId="2" applyFont="1" applyBorder="1" applyAlignment="1">
      <alignment horizontal="left" vertical="center" wrapText="1"/>
    </xf>
    <xf numFmtId="0" fontId="8" fillId="0" borderId="19" xfId="2" applyFont="1" applyBorder="1" applyAlignment="1">
      <alignment horizontal="left" vertical="center" wrapText="1"/>
    </xf>
    <xf numFmtId="0" fontId="8" fillId="0" borderId="20" xfId="2" applyFont="1" applyBorder="1" applyAlignment="1">
      <alignment horizontal="left" vertical="center" wrapText="1"/>
    </xf>
    <xf numFmtId="0" fontId="4" fillId="0" borderId="23" xfId="2" applyFont="1" applyBorder="1" applyAlignment="1">
      <alignment horizontal="center" vertical="center"/>
    </xf>
    <xf numFmtId="9" fontId="4" fillId="0" borderId="8" xfId="2" applyNumberFormat="1" applyFont="1" applyBorder="1" applyAlignment="1">
      <alignment horizontal="center" vertical="center"/>
    </xf>
    <xf numFmtId="0" fontId="4" fillId="0" borderId="8" xfId="2" applyFont="1" applyBorder="1" applyAlignment="1">
      <alignment horizontal="center" vertical="center"/>
    </xf>
    <xf numFmtId="0" fontId="4" fillId="0" borderId="8" xfId="2" applyFont="1" applyBorder="1" applyAlignment="1">
      <alignment horizontal="center" vertical="center" wrapText="1"/>
    </xf>
    <xf numFmtId="9" fontId="5" fillId="0" borderId="0" xfId="2" applyNumberFormat="1" applyFont="1" applyAlignment="1">
      <alignment horizontal="center" vertical="center"/>
    </xf>
    <xf numFmtId="9" fontId="4" fillId="0" borderId="8" xfId="2" applyNumberFormat="1" applyFont="1" applyFill="1" applyBorder="1" applyAlignment="1">
      <alignment horizontal="center" vertical="center" wrapText="1"/>
    </xf>
    <xf numFmtId="0" fontId="5" fillId="0" borderId="0" xfId="2" applyFont="1" applyAlignment="1">
      <alignment horizontal="center" vertical="center"/>
    </xf>
    <xf numFmtId="0" fontId="5" fillId="0" borderId="0" xfId="2" applyFont="1" applyAlignment="1">
      <alignment horizontal="center" vertical="center" wrapText="1"/>
    </xf>
    <xf numFmtId="9" fontId="5" fillId="0" borderId="0" xfId="2" applyNumberFormat="1" applyFont="1" applyAlignment="1">
      <alignment horizontal="center" vertical="center" wrapText="1"/>
    </xf>
    <xf numFmtId="14" fontId="8" fillId="0" borderId="15" xfId="2" applyNumberFormat="1" applyFont="1" applyBorder="1" applyAlignment="1">
      <alignment horizontal="center" vertical="center" wrapText="1"/>
    </xf>
    <xf numFmtId="14" fontId="8" fillId="0" borderId="16" xfId="2" applyNumberFormat="1" applyFont="1" applyBorder="1" applyAlignment="1">
      <alignment horizontal="center" vertical="center" wrapText="1"/>
    </xf>
    <xf numFmtId="14" fontId="8" fillId="0" borderId="17" xfId="2" applyNumberFormat="1" applyFont="1" applyBorder="1" applyAlignment="1">
      <alignment horizontal="center" vertical="center" wrapText="1"/>
    </xf>
    <xf numFmtId="0" fontId="2" fillId="7" borderId="0" xfId="2" applyFont="1" applyFill="1" applyAlignment="1">
      <alignment horizontal="left" vertical="center"/>
    </xf>
    <xf numFmtId="14" fontId="40" fillId="6" borderId="18" xfId="2" applyNumberFormat="1" applyFont="1" applyFill="1" applyBorder="1" applyAlignment="1">
      <alignment horizontal="center" vertical="center" wrapText="1"/>
    </xf>
    <xf numFmtId="14" fontId="40" fillId="6" borderId="20" xfId="2" applyNumberFormat="1" applyFont="1" applyFill="1" applyBorder="1" applyAlignment="1">
      <alignment horizontal="center" vertical="center" wrapText="1"/>
    </xf>
    <xf numFmtId="14" fontId="8" fillId="6" borderId="8" xfId="2" applyNumberFormat="1" applyFont="1" applyFill="1" applyBorder="1" applyAlignment="1">
      <alignment horizontal="center" vertical="center" wrapText="1"/>
    </xf>
    <xf numFmtId="164" fontId="7" fillId="0" borderId="18" xfId="3" applyNumberFormat="1" applyFont="1" applyFill="1" applyBorder="1" applyAlignment="1">
      <alignment horizontal="left" vertical="top"/>
    </xf>
    <xf numFmtId="164" fontId="7" fillId="0" borderId="19" xfId="3" applyNumberFormat="1" applyFont="1" applyFill="1" applyBorder="1" applyAlignment="1">
      <alignment horizontal="left" vertical="top"/>
    </xf>
    <xf numFmtId="164" fontId="7" fillId="0" borderId="20" xfId="3" applyNumberFormat="1" applyFont="1" applyFill="1" applyBorder="1" applyAlignment="1">
      <alignment horizontal="left" vertical="top"/>
    </xf>
    <xf numFmtId="0" fontId="8" fillId="0" borderId="18" xfId="2" applyFont="1" applyBorder="1" applyAlignment="1">
      <alignment horizontal="center" vertical="center" wrapText="1"/>
    </xf>
    <xf numFmtId="164" fontId="7" fillId="0" borderId="18" xfId="3" applyNumberFormat="1" applyFont="1" applyFill="1" applyBorder="1" applyAlignment="1">
      <alignment horizontal="center" vertical="center" wrapText="1"/>
    </xf>
    <xf numFmtId="164" fontId="7" fillId="0" borderId="19" xfId="3" applyNumberFormat="1" applyFont="1" applyFill="1" applyBorder="1" applyAlignment="1">
      <alignment horizontal="center" vertical="center" wrapText="1"/>
    </xf>
    <xf numFmtId="164" fontId="7" fillId="0" borderId="20" xfId="3" applyNumberFormat="1" applyFont="1" applyFill="1" applyBorder="1" applyAlignment="1">
      <alignment horizontal="center" vertical="center" wrapText="1"/>
    </xf>
    <xf numFmtId="164" fontId="7" fillId="0" borderId="18" xfId="3" applyNumberFormat="1" applyFont="1" applyBorder="1" applyAlignment="1">
      <alignment horizontal="center" vertical="center" wrapText="1"/>
    </xf>
    <xf numFmtId="164" fontId="7" fillId="0" borderId="19" xfId="3" applyNumberFormat="1" applyFont="1" applyBorder="1" applyAlignment="1">
      <alignment horizontal="center" vertical="center" wrapText="1"/>
    </xf>
    <xf numFmtId="164" fontId="7" fillId="0" borderId="20" xfId="3" applyNumberFormat="1" applyFont="1" applyBorder="1" applyAlignment="1">
      <alignment horizontal="center" vertical="center" wrapText="1"/>
    </xf>
    <xf numFmtId="165" fontId="8" fillId="0" borderId="8" xfId="3" applyNumberFormat="1" applyFont="1" applyFill="1" applyBorder="1" applyAlignment="1">
      <alignment vertical="center"/>
    </xf>
  </cellXfs>
  <cellStyles count="15">
    <cellStyle name="B_1_14" xfId="7" xr:uid="{47CE5464-6DBB-4820-8150-5ECBB61AF784}"/>
    <cellStyle name="B_1_2_IND_1" xfId="8" xr:uid="{AA0514B1-3075-4356-A05A-D5FD968FB1A9}"/>
    <cellStyle name="B_1_3" xfId="9" xr:uid="{19DD303F-AA09-49C9-9C86-F77F54B1DBF6}"/>
    <cellStyle name="B_1_32_" xfId="11" xr:uid="{7CFE06CA-A8A3-4EF5-9AEE-E3924029840C}"/>
    <cellStyle name="B_1_33_" xfId="12" xr:uid="{29CA0DF9-A680-4556-811C-E0DA7AB0C49D}"/>
    <cellStyle name="B_1_5_" xfId="10" xr:uid="{603014F0-6F30-4E4A-8294-BA122D98F841}"/>
    <cellStyle name="Comma" xfId="3" builtinId="3"/>
    <cellStyle name="Hyperlink 2" xfId="13" xr:uid="{C5291C75-E3F5-4BA7-B37F-5E098FBA3EEE}"/>
    <cellStyle name="Hyperlink 3" xfId="14" xr:uid="{E8744BE6-C0C6-40B0-9C1C-5A7B7BBF2062}"/>
    <cellStyle name="Normal" xfId="0" builtinId="0"/>
    <cellStyle name="Normal 2" xfId="1" xr:uid="{2E604B93-DBAC-4C43-B56E-5C0E2A37D31C}"/>
    <cellStyle name="Normal 3" xfId="2" xr:uid="{26050F5D-6FDC-4D65-AB52-5E2E212B0598}"/>
    <cellStyle name="Normal 4" xfId="6" xr:uid="{6DAD1A67-ECDE-4648-8DDE-E7EBDE88CBC9}"/>
    <cellStyle name="Normal 5" xfId="5" xr:uid="{B864C932-5714-4E7B-A618-4F9351FC549F}"/>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Start!A1"/></Relationships>
</file>

<file path=xl/drawings/_rels/drawing3.xml.rels><?xml version="1.0" encoding="UTF-8" standalone="yes"?>
<Relationships xmlns="http://schemas.openxmlformats.org/package/2006/relationships"><Relationship Id="rId1" Type="http://schemas.openxmlformats.org/officeDocument/2006/relationships/hyperlink" Target="#Start!A1"/></Relationships>
</file>

<file path=xl/drawings/_rels/drawing4.xml.rels><?xml version="1.0" encoding="UTF-8" standalone="yes"?>
<Relationships xmlns="http://schemas.openxmlformats.org/package/2006/relationships"><Relationship Id="rId1" Type="http://schemas.openxmlformats.org/officeDocument/2006/relationships/hyperlink" Target="#Start!A1"/></Relationships>
</file>

<file path=xl/drawings/_rels/drawing5.xml.rels><?xml version="1.0" encoding="UTF-8" standalone="yes"?>
<Relationships xmlns="http://schemas.openxmlformats.org/package/2006/relationships"><Relationship Id="rId1" Type="http://schemas.openxmlformats.org/officeDocument/2006/relationships/hyperlink" Target="#Start!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412376</xdr:colOff>
      <xdr:row>53</xdr:row>
      <xdr:rowOff>156364</xdr:rowOff>
    </xdr:to>
    <xdr:pic>
      <xdr:nvPicPr>
        <xdr:cNvPr id="4" name="Picture 3">
          <a:extLst>
            <a:ext uri="{FF2B5EF4-FFF2-40B4-BE49-F238E27FC236}">
              <a16:creationId xmlns:a16="http://schemas.microsoft.com/office/drawing/2014/main" id="{7F6294A6-1D12-9803-0E32-5BE363C8E728}"/>
            </a:ext>
          </a:extLst>
        </xdr:cNvPr>
        <xdr:cNvPicPr>
          <a:picLocks noChangeAspect="1"/>
        </xdr:cNvPicPr>
      </xdr:nvPicPr>
      <xdr:blipFill>
        <a:blip xmlns:r="http://schemas.openxmlformats.org/officeDocument/2006/relationships" r:embed="rId1"/>
        <a:stretch>
          <a:fillRect/>
        </a:stretch>
      </xdr:blipFill>
      <xdr:spPr>
        <a:xfrm>
          <a:off x="0" y="0"/>
          <a:ext cx="7117976" cy="9658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pSp>
      <xdr:nvGrpSpPr>
        <xdr:cNvPr id="2" name="Grupo 1">
          <a:hlinkClick xmlns:r="http://schemas.openxmlformats.org/officeDocument/2006/relationships" r:id="rId1"/>
          <a:extLst>
            <a:ext uri="{FF2B5EF4-FFF2-40B4-BE49-F238E27FC236}">
              <a16:creationId xmlns:a16="http://schemas.microsoft.com/office/drawing/2014/main" id="{E773CD9C-7201-499E-BFEC-453D5590CB29}"/>
            </a:ext>
          </a:extLst>
        </xdr:cNvPr>
        <xdr:cNvGrpSpPr/>
      </xdr:nvGrpSpPr>
      <xdr:grpSpPr>
        <a:xfrm>
          <a:off x="0" y="0"/>
          <a:ext cx="0" cy="0"/>
          <a:chOff x="567073" y="4504301"/>
          <a:chExt cx="360000" cy="360000"/>
        </a:xfrm>
      </xdr:grpSpPr>
      <xdr:sp macro="" textlink="">
        <xdr:nvSpPr>
          <xdr:cNvPr id="3" name="Rectangle 191">
            <a:extLst>
              <a:ext uri="{FF2B5EF4-FFF2-40B4-BE49-F238E27FC236}">
                <a16:creationId xmlns:a16="http://schemas.microsoft.com/office/drawing/2014/main" id="{8C6B9A71-9B9D-1EEA-7001-00EBFFEF83CD}"/>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372CC860-B473-1D14-F45D-80B54A5396B7}"/>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pSp>
      <xdr:nvGrpSpPr>
        <xdr:cNvPr id="2" name="Grupo 1">
          <a:hlinkClick xmlns:r="http://schemas.openxmlformats.org/officeDocument/2006/relationships" r:id="rId1"/>
          <a:extLst>
            <a:ext uri="{FF2B5EF4-FFF2-40B4-BE49-F238E27FC236}">
              <a16:creationId xmlns:a16="http://schemas.microsoft.com/office/drawing/2014/main" id="{1E28D5F3-89E0-4393-8BB3-FE8D2E9C3456}"/>
            </a:ext>
          </a:extLst>
        </xdr:cNvPr>
        <xdr:cNvGrpSpPr/>
      </xdr:nvGrpSpPr>
      <xdr:grpSpPr>
        <a:xfrm>
          <a:off x="0" y="0"/>
          <a:ext cx="0" cy="0"/>
          <a:chOff x="567073" y="4504301"/>
          <a:chExt cx="360000" cy="360000"/>
        </a:xfrm>
      </xdr:grpSpPr>
      <xdr:sp macro="" textlink="">
        <xdr:nvSpPr>
          <xdr:cNvPr id="3" name="Rectangle 191">
            <a:extLst>
              <a:ext uri="{FF2B5EF4-FFF2-40B4-BE49-F238E27FC236}">
                <a16:creationId xmlns:a16="http://schemas.microsoft.com/office/drawing/2014/main" id="{0F4EB25C-C3EF-BA3F-3523-0A4A1424CA2B}"/>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137EBD4A-74B8-44FD-8930-B5A24079453A}"/>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pSp>
      <xdr:nvGrpSpPr>
        <xdr:cNvPr id="2" name="Grupo 1">
          <a:hlinkClick xmlns:r="http://schemas.openxmlformats.org/officeDocument/2006/relationships" r:id="rId1"/>
          <a:extLst>
            <a:ext uri="{FF2B5EF4-FFF2-40B4-BE49-F238E27FC236}">
              <a16:creationId xmlns:a16="http://schemas.microsoft.com/office/drawing/2014/main" id="{DC0F73C8-D46A-4D68-BB19-1DA1ADCE053B}"/>
            </a:ext>
          </a:extLst>
        </xdr:cNvPr>
        <xdr:cNvGrpSpPr/>
      </xdr:nvGrpSpPr>
      <xdr:grpSpPr>
        <a:xfrm>
          <a:off x="0" y="0"/>
          <a:ext cx="0" cy="0"/>
          <a:chOff x="567073" y="4504301"/>
          <a:chExt cx="360000" cy="360000"/>
        </a:xfrm>
      </xdr:grpSpPr>
      <xdr:sp macro="" textlink="">
        <xdr:nvSpPr>
          <xdr:cNvPr id="3" name="Rectangle 191">
            <a:extLst>
              <a:ext uri="{FF2B5EF4-FFF2-40B4-BE49-F238E27FC236}">
                <a16:creationId xmlns:a16="http://schemas.microsoft.com/office/drawing/2014/main" id="{2CCA1E64-DC63-492D-DF51-84D3A95C745D}"/>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DE34C348-DEBE-47E5-AAEC-2CA0CBA50CF2}"/>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pSp>
      <xdr:nvGrpSpPr>
        <xdr:cNvPr id="2" name="Grupo 1">
          <a:hlinkClick xmlns:r="http://schemas.openxmlformats.org/officeDocument/2006/relationships" r:id="rId1"/>
          <a:extLst>
            <a:ext uri="{FF2B5EF4-FFF2-40B4-BE49-F238E27FC236}">
              <a16:creationId xmlns:a16="http://schemas.microsoft.com/office/drawing/2014/main" id="{0024DE2A-C763-44A9-A741-AFD5F4078692}"/>
            </a:ext>
          </a:extLst>
        </xdr:cNvPr>
        <xdr:cNvGrpSpPr/>
      </xdr:nvGrpSpPr>
      <xdr:grpSpPr>
        <a:xfrm>
          <a:off x="0" y="0"/>
          <a:ext cx="0" cy="0"/>
          <a:chOff x="567073" y="4504301"/>
          <a:chExt cx="360000" cy="360000"/>
        </a:xfrm>
      </xdr:grpSpPr>
      <xdr:sp macro="" textlink="">
        <xdr:nvSpPr>
          <xdr:cNvPr id="3" name="Rectangle 191">
            <a:extLst>
              <a:ext uri="{FF2B5EF4-FFF2-40B4-BE49-F238E27FC236}">
                <a16:creationId xmlns:a16="http://schemas.microsoft.com/office/drawing/2014/main" id="{D0F0BD8C-3DFB-CE43-00DB-5CE645F15153}"/>
              </a:ext>
            </a:extLst>
          </xdr:cNvPr>
          <xdr:cNvSpPr/>
        </xdr:nvSpPr>
        <xdr:spPr bwMode="ltGray">
          <a:xfrm>
            <a:off x="567073" y="4504301"/>
            <a:ext cx="360000" cy="360000"/>
          </a:xfrm>
          <a:prstGeom prst="rect">
            <a:avLst/>
          </a:prstGeom>
          <a:solidFill>
            <a:srgbClr val="C00000"/>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endParaRPr lang="en-GB">
              <a:solidFill>
                <a:schemeClr val="bg1"/>
              </a:solidFill>
              <a:latin typeface="Georgia" pitchFamily="18" charset="0"/>
            </a:endParaRPr>
          </a:p>
        </xdr:txBody>
      </xdr:sp>
      <xdr:sp macro="" textlink="">
        <xdr:nvSpPr>
          <xdr:cNvPr id="4" name="Freeform 167">
            <a:extLst>
              <a:ext uri="{FF2B5EF4-FFF2-40B4-BE49-F238E27FC236}">
                <a16:creationId xmlns:a16="http://schemas.microsoft.com/office/drawing/2014/main" id="{3820A20C-0ADD-89BE-6067-E6C4DF9A24FE}"/>
              </a:ext>
            </a:extLst>
          </xdr:cNvPr>
          <xdr:cNvSpPr>
            <a:spLocks/>
          </xdr:cNvSpPr>
        </xdr:nvSpPr>
        <xdr:spPr bwMode="auto">
          <a:xfrm>
            <a:off x="606895" y="4560644"/>
            <a:ext cx="288000" cy="252000"/>
          </a:xfrm>
          <a:custGeom>
            <a:avLst/>
            <a:gdLst>
              <a:gd name="T0" fmla="*/ 8 w 15848"/>
              <a:gd name="T1" fmla="*/ 0 h 16212"/>
              <a:gd name="T2" fmla="*/ 16 w 15848"/>
              <a:gd name="T3" fmla="*/ 6 h 16212"/>
              <a:gd name="T4" fmla="*/ 15 w 15848"/>
              <a:gd name="T5" fmla="*/ 6 h 16212"/>
              <a:gd name="T6" fmla="*/ 13 w 15848"/>
              <a:gd name="T7" fmla="*/ 5 h 16212"/>
              <a:gd name="T8" fmla="*/ 13 w 15848"/>
              <a:gd name="T9" fmla="*/ 12 h 16212"/>
              <a:gd name="T10" fmla="*/ 12 w 15848"/>
              <a:gd name="T11" fmla="*/ 12 h 16212"/>
              <a:gd name="T12" fmla="*/ 12 w 15848"/>
              <a:gd name="T13" fmla="*/ 12 h 16212"/>
              <a:gd name="T14" fmla="*/ 11 w 15848"/>
              <a:gd name="T15" fmla="*/ 12 h 16212"/>
              <a:gd name="T16" fmla="*/ 10 w 15848"/>
              <a:gd name="T17" fmla="*/ 12 h 16212"/>
              <a:gd name="T18" fmla="*/ 10 w 15848"/>
              <a:gd name="T19" fmla="*/ 12 h 16212"/>
              <a:gd name="T20" fmla="*/ 9 w 15848"/>
              <a:gd name="T21" fmla="*/ 12 h 16212"/>
              <a:gd name="T22" fmla="*/ 8 w 15848"/>
              <a:gd name="T23" fmla="*/ 12 h 16212"/>
              <a:gd name="T24" fmla="*/ 8 w 15848"/>
              <a:gd name="T25" fmla="*/ 12 h 16212"/>
              <a:gd name="T26" fmla="*/ 7 w 15848"/>
              <a:gd name="T27" fmla="*/ 12 h 16212"/>
              <a:gd name="T28" fmla="*/ 7 w 15848"/>
              <a:gd name="T29" fmla="*/ 12 h 16212"/>
              <a:gd name="T30" fmla="*/ 6 w 15848"/>
              <a:gd name="T31" fmla="*/ 12 h 16212"/>
              <a:gd name="T32" fmla="*/ 6 w 15848"/>
              <a:gd name="T33" fmla="*/ 12 h 16212"/>
              <a:gd name="T34" fmla="*/ 5 w 15848"/>
              <a:gd name="T35" fmla="*/ 12 h 16212"/>
              <a:gd name="T36" fmla="*/ 4 w 15848"/>
              <a:gd name="T37" fmla="*/ 12 h 16212"/>
              <a:gd name="T38" fmla="*/ 3 w 15848"/>
              <a:gd name="T39" fmla="*/ 12 h 16212"/>
              <a:gd name="T40" fmla="*/ 3 w 15848"/>
              <a:gd name="T41" fmla="*/ 12 h 16212"/>
              <a:gd name="T42" fmla="*/ 3 w 15848"/>
              <a:gd name="T43" fmla="*/ 5 h 16212"/>
              <a:gd name="T44" fmla="*/ 1 w 15848"/>
              <a:gd name="T45" fmla="*/ 6 h 16212"/>
              <a:gd name="T46" fmla="*/ 0 w 15848"/>
              <a:gd name="T47" fmla="*/ 6 h 16212"/>
              <a:gd name="T48" fmla="*/ 8 w 15848"/>
              <a:gd name="T49" fmla="*/ 0 h 16212"/>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15848"/>
              <a:gd name="T76" fmla="*/ 0 h 16212"/>
              <a:gd name="T77" fmla="*/ 15848 w 15848"/>
              <a:gd name="T78" fmla="*/ 16212 h 16212"/>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15848" h="16212">
                <a:moveTo>
                  <a:pt x="7919" y="0"/>
                </a:moveTo>
                <a:lnTo>
                  <a:pt x="15848" y="8200"/>
                </a:lnTo>
                <a:lnTo>
                  <a:pt x="14938" y="9012"/>
                </a:lnTo>
                <a:lnTo>
                  <a:pt x="13192" y="7330"/>
                </a:lnTo>
                <a:lnTo>
                  <a:pt x="13192" y="16212"/>
                </a:lnTo>
                <a:lnTo>
                  <a:pt x="12307" y="16212"/>
                </a:lnTo>
                <a:lnTo>
                  <a:pt x="11503" y="16212"/>
                </a:lnTo>
                <a:lnTo>
                  <a:pt x="10769" y="16212"/>
                </a:lnTo>
                <a:lnTo>
                  <a:pt x="10095" y="16212"/>
                </a:lnTo>
                <a:lnTo>
                  <a:pt x="9468" y="16212"/>
                </a:lnTo>
                <a:lnTo>
                  <a:pt x="8878" y="16212"/>
                </a:lnTo>
                <a:lnTo>
                  <a:pt x="8314" y="16212"/>
                </a:lnTo>
                <a:lnTo>
                  <a:pt x="7767" y="16212"/>
                </a:lnTo>
                <a:lnTo>
                  <a:pt x="7223" y="16212"/>
                </a:lnTo>
                <a:lnTo>
                  <a:pt x="6673" y="16212"/>
                </a:lnTo>
                <a:lnTo>
                  <a:pt x="6105" y="16212"/>
                </a:lnTo>
                <a:lnTo>
                  <a:pt x="5509" y="16212"/>
                </a:lnTo>
                <a:lnTo>
                  <a:pt x="4874" y="16212"/>
                </a:lnTo>
                <a:lnTo>
                  <a:pt x="4189" y="16212"/>
                </a:lnTo>
                <a:lnTo>
                  <a:pt x="3441" y="16212"/>
                </a:lnTo>
                <a:lnTo>
                  <a:pt x="2623" y="16212"/>
                </a:lnTo>
                <a:lnTo>
                  <a:pt x="2623" y="7330"/>
                </a:lnTo>
                <a:lnTo>
                  <a:pt x="905" y="9012"/>
                </a:lnTo>
                <a:lnTo>
                  <a:pt x="0" y="8200"/>
                </a:lnTo>
                <a:lnTo>
                  <a:pt x="7919" y="0"/>
                </a:lnTo>
                <a:close/>
              </a:path>
            </a:pathLst>
          </a:custGeom>
          <a:solidFill>
            <a:schemeClr val="bg2"/>
          </a:solidFill>
          <a:ln w="1588">
            <a:noFill/>
            <a:prstDash val="solid"/>
            <a:round/>
            <a:headEnd/>
            <a:tailEnd/>
          </a:ln>
        </xdr:spPr>
        <xdr:txBody>
          <a:bodyPr wrap="square"/>
          <a:lstStyle>
            <a:defPPr>
              <a:defRPr lang="en-US"/>
            </a:defPPr>
            <a:lvl1pPr marL="0" algn="l" defTabSz="1018824" rtl="0" eaLnBrk="1" latinLnBrk="0" hangingPunct="1">
              <a:defRPr sz="2000" kern="1200">
                <a:solidFill>
                  <a:schemeClr val="tx1"/>
                </a:solidFill>
                <a:latin typeface="+mn-lt"/>
                <a:ea typeface="+mn-ea"/>
                <a:cs typeface="+mn-cs"/>
              </a:defRPr>
            </a:lvl1pPr>
            <a:lvl2pPr marL="509412" algn="l" defTabSz="1018824" rtl="0" eaLnBrk="1" latinLnBrk="0" hangingPunct="1">
              <a:defRPr sz="2000" kern="1200">
                <a:solidFill>
                  <a:schemeClr val="tx1"/>
                </a:solidFill>
                <a:latin typeface="+mn-lt"/>
                <a:ea typeface="+mn-ea"/>
                <a:cs typeface="+mn-cs"/>
              </a:defRPr>
            </a:lvl2pPr>
            <a:lvl3pPr marL="1018824" algn="l" defTabSz="1018824" rtl="0" eaLnBrk="1" latinLnBrk="0" hangingPunct="1">
              <a:defRPr sz="2000" kern="1200">
                <a:solidFill>
                  <a:schemeClr val="tx1"/>
                </a:solidFill>
                <a:latin typeface="+mn-lt"/>
                <a:ea typeface="+mn-ea"/>
                <a:cs typeface="+mn-cs"/>
              </a:defRPr>
            </a:lvl3pPr>
            <a:lvl4pPr marL="1528237" algn="l" defTabSz="1018824" rtl="0" eaLnBrk="1" latinLnBrk="0" hangingPunct="1">
              <a:defRPr sz="2000" kern="1200">
                <a:solidFill>
                  <a:schemeClr val="tx1"/>
                </a:solidFill>
                <a:latin typeface="+mn-lt"/>
                <a:ea typeface="+mn-ea"/>
                <a:cs typeface="+mn-cs"/>
              </a:defRPr>
            </a:lvl4pPr>
            <a:lvl5pPr marL="2037649" algn="l" defTabSz="1018824" rtl="0" eaLnBrk="1" latinLnBrk="0" hangingPunct="1">
              <a:defRPr sz="2000" kern="1200">
                <a:solidFill>
                  <a:schemeClr val="tx1"/>
                </a:solidFill>
                <a:latin typeface="+mn-lt"/>
                <a:ea typeface="+mn-ea"/>
                <a:cs typeface="+mn-cs"/>
              </a:defRPr>
            </a:lvl5pPr>
            <a:lvl6pPr marL="2547061" algn="l" defTabSz="1018824" rtl="0" eaLnBrk="1" latinLnBrk="0" hangingPunct="1">
              <a:defRPr sz="2000" kern="1200">
                <a:solidFill>
                  <a:schemeClr val="tx1"/>
                </a:solidFill>
                <a:latin typeface="+mn-lt"/>
                <a:ea typeface="+mn-ea"/>
                <a:cs typeface="+mn-cs"/>
              </a:defRPr>
            </a:lvl6pPr>
            <a:lvl7pPr marL="3056473" algn="l" defTabSz="1018824" rtl="0" eaLnBrk="1" latinLnBrk="0" hangingPunct="1">
              <a:defRPr sz="2000" kern="1200">
                <a:solidFill>
                  <a:schemeClr val="tx1"/>
                </a:solidFill>
                <a:latin typeface="+mn-lt"/>
                <a:ea typeface="+mn-ea"/>
                <a:cs typeface="+mn-cs"/>
              </a:defRPr>
            </a:lvl7pPr>
            <a:lvl8pPr marL="3565886" algn="l" defTabSz="1018824" rtl="0" eaLnBrk="1" latinLnBrk="0" hangingPunct="1">
              <a:defRPr sz="2000" kern="1200">
                <a:solidFill>
                  <a:schemeClr val="tx1"/>
                </a:solidFill>
                <a:latin typeface="+mn-lt"/>
                <a:ea typeface="+mn-ea"/>
                <a:cs typeface="+mn-cs"/>
              </a:defRPr>
            </a:lvl8pPr>
            <a:lvl9pPr marL="4075298" algn="l" defTabSz="1018824" rtl="0" eaLnBrk="1" latinLnBrk="0" hangingPunct="1">
              <a:defRPr sz="2000" kern="1200">
                <a:solidFill>
                  <a:schemeClr val="tx1"/>
                </a:solidFill>
                <a:latin typeface="+mn-lt"/>
                <a:ea typeface="+mn-ea"/>
                <a:cs typeface="+mn-cs"/>
              </a:defRPr>
            </a:lvl9pPr>
          </a:lstStyle>
          <a:p>
            <a:endParaRPr lang="en-GB"/>
          </a:p>
        </xdr:txBody>
      </xdr: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B0AAD-063B-4958-94FD-00E1D843CA93}">
  <dimension ref="A1"/>
  <sheetViews>
    <sheetView tabSelected="1" zoomScale="85" zoomScaleNormal="85" workbookViewId="0">
      <selection activeCell="O32" sqref="O32"/>
    </sheetView>
  </sheetViews>
  <sheetFormatPr defaultRowHeight="14.4"/>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12CCC-D838-4C9F-A9E9-4E1379FF15FE}">
  <sheetPr>
    <tabColor rgb="FF92D050"/>
  </sheetPr>
  <dimension ref="A1:H12"/>
  <sheetViews>
    <sheetView showGridLines="0" zoomScale="140" zoomScaleNormal="140" workbookViewId="0">
      <selection activeCell="E9" sqref="E9"/>
    </sheetView>
  </sheetViews>
  <sheetFormatPr defaultColWidth="10.33203125" defaultRowHeight="16.8"/>
  <cols>
    <col min="1" max="1" width="5.109375" style="1" customWidth="1"/>
    <col min="2" max="2" width="38.109375" style="1" customWidth="1"/>
    <col min="3" max="3" width="13.44140625" style="1" customWidth="1"/>
    <col min="4" max="4" width="12.5546875" style="1" customWidth="1"/>
    <col min="5" max="5" width="12.33203125" style="1" customWidth="1"/>
    <col min="6" max="7" width="13.5546875" style="1" customWidth="1"/>
    <col min="8" max="8" width="10.33203125" style="1"/>
    <col min="9" max="9" width="12.6640625" style="1" customWidth="1"/>
    <col min="10" max="16384" width="10.33203125" style="1"/>
  </cols>
  <sheetData>
    <row r="1" spans="1:8" ht="17.399999999999999" thickBot="1">
      <c r="A1" s="42" t="s">
        <v>228</v>
      </c>
      <c r="B1" s="43"/>
      <c r="C1" s="43"/>
      <c r="D1" s="43"/>
      <c r="E1" s="43"/>
      <c r="F1" s="43"/>
      <c r="G1" s="301"/>
      <c r="H1" s="301"/>
    </row>
    <row r="2" spans="1:8" ht="17.25" customHeight="1" thickBot="1">
      <c r="A2" s="117"/>
      <c r="B2" s="118"/>
      <c r="C2" s="302">
        <v>45838</v>
      </c>
      <c r="D2" s="303"/>
      <c r="E2" s="303"/>
      <c r="F2" s="303"/>
      <c r="G2" s="303"/>
      <c r="H2" s="304"/>
    </row>
    <row r="3" spans="1:8" ht="17.25" customHeight="1" thickBot="1">
      <c r="A3" s="115"/>
      <c r="B3" s="116"/>
      <c r="C3" s="69" t="s">
        <v>2</v>
      </c>
      <c r="D3" s="69" t="s">
        <v>3</v>
      </c>
      <c r="E3" s="69" t="s">
        <v>4</v>
      </c>
      <c r="F3" s="69" t="s">
        <v>5</v>
      </c>
      <c r="G3" s="69" t="s">
        <v>6</v>
      </c>
      <c r="H3" s="69" t="s">
        <v>229</v>
      </c>
    </row>
    <row r="4" spans="1:8" s="9" customFormat="1" ht="51" thickBot="1">
      <c r="A4" s="77" t="s">
        <v>413</v>
      </c>
      <c r="B4" s="119"/>
      <c r="C4" s="112" t="s">
        <v>230</v>
      </c>
      <c r="D4" s="112" t="s">
        <v>441</v>
      </c>
      <c r="E4" s="112" t="s">
        <v>442</v>
      </c>
      <c r="F4" s="112" t="s">
        <v>231</v>
      </c>
      <c r="G4" s="112" t="s">
        <v>232</v>
      </c>
      <c r="H4" s="112" t="s">
        <v>233</v>
      </c>
    </row>
    <row r="5" spans="1:8" ht="17.399999999999999" thickBot="1">
      <c r="A5" s="54">
        <v>1</v>
      </c>
      <c r="B5" s="54" t="s">
        <v>221</v>
      </c>
      <c r="C5" s="113">
        <v>0</v>
      </c>
      <c r="D5" s="113">
        <v>23896</v>
      </c>
      <c r="E5" s="113">
        <v>23892</v>
      </c>
      <c r="F5" s="113">
        <v>4</v>
      </c>
      <c r="G5" s="113">
        <v>0</v>
      </c>
      <c r="H5" s="113">
        <v>0</v>
      </c>
    </row>
    <row r="6" spans="1:8" ht="17.399999999999999" thickBot="1">
      <c r="A6" s="54">
        <v>2</v>
      </c>
      <c r="B6" s="54" t="s">
        <v>222</v>
      </c>
      <c r="C6" s="113">
        <v>1361</v>
      </c>
      <c r="D6" s="113">
        <v>0</v>
      </c>
      <c r="E6" s="113">
        <v>0</v>
      </c>
      <c r="F6" s="113">
        <v>0</v>
      </c>
      <c r="G6" s="113">
        <v>0</v>
      </c>
      <c r="H6" s="113">
        <v>0</v>
      </c>
    </row>
    <row r="7" spans="1:8" ht="17.399999999999999" thickBot="1">
      <c r="A7" s="54">
        <v>3</v>
      </c>
      <c r="B7" s="54" t="s">
        <v>200</v>
      </c>
      <c r="C7" s="113">
        <v>11</v>
      </c>
      <c r="D7" s="113">
        <v>781</v>
      </c>
      <c r="E7" s="113">
        <v>0</v>
      </c>
      <c r="F7" s="113">
        <v>0</v>
      </c>
      <c r="G7" s="113">
        <v>0</v>
      </c>
      <c r="H7" s="113">
        <v>781</v>
      </c>
    </row>
    <row r="8" spans="1:8" ht="17.399999999999999" thickBot="1">
      <c r="A8" s="98">
        <v>4</v>
      </c>
      <c r="B8" s="98" t="s">
        <v>234</v>
      </c>
      <c r="C8" s="114">
        <f t="shared" ref="C8:H8" si="0">SUM(C5:C7)</f>
        <v>1372</v>
      </c>
      <c r="D8" s="114">
        <f t="shared" si="0"/>
        <v>24677</v>
      </c>
      <c r="E8" s="114">
        <f t="shared" si="0"/>
        <v>23892</v>
      </c>
      <c r="F8" s="114">
        <f t="shared" si="0"/>
        <v>4</v>
      </c>
      <c r="G8" s="114">
        <f t="shared" si="0"/>
        <v>0</v>
      </c>
      <c r="H8" s="114">
        <f t="shared" si="0"/>
        <v>781</v>
      </c>
    </row>
    <row r="9" spans="1:8" ht="17.399999999999999" thickBot="1">
      <c r="A9" s="111">
        <v>5</v>
      </c>
      <c r="B9" s="111" t="s">
        <v>235</v>
      </c>
      <c r="C9" s="113">
        <v>0</v>
      </c>
      <c r="D9" s="113">
        <v>992</v>
      </c>
      <c r="E9" s="113">
        <v>992</v>
      </c>
      <c r="F9" s="113">
        <v>0</v>
      </c>
      <c r="G9" s="113">
        <v>0</v>
      </c>
      <c r="H9" s="113">
        <v>0</v>
      </c>
    </row>
    <row r="10" spans="1:8">
      <c r="A10" s="265"/>
      <c r="B10" s="265"/>
      <c r="C10" s="266"/>
      <c r="D10" s="266"/>
      <c r="E10" s="266"/>
      <c r="F10" s="266"/>
      <c r="G10" s="266"/>
      <c r="H10" s="266"/>
    </row>
    <row r="11" spans="1:8">
      <c r="A11" s="45" t="s">
        <v>443</v>
      </c>
      <c r="B11" s="267"/>
    </row>
    <row r="12" spans="1:8">
      <c r="A12" s="45" t="s">
        <v>440</v>
      </c>
      <c r="B12" s="267"/>
    </row>
  </sheetData>
  <mergeCells count="2">
    <mergeCell ref="G1:H1"/>
    <mergeCell ref="C2:H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4028D-3CE2-45FE-9178-E5DC3F1335D7}">
  <sheetPr>
    <tabColor rgb="FF92D050"/>
  </sheetPr>
  <dimension ref="A1:J19"/>
  <sheetViews>
    <sheetView showGridLines="0" topLeftCell="A11" zoomScale="140" zoomScaleNormal="140" workbookViewId="0">
      <selection activeCell="C19" sqref="C19"/>
    </sheetView>
  </sheetViews>
  <sheetFormatPr defaultColWidth="10.33203125" defaultRowHeight="16.8"/>
  <cols>
    <col min="1" max="1" width="5.6640625" style="1" customWidth="1"/>
    <col min="2" max="2" width="32.44140625" style="1" customWidth="1"/>
    <col min="3" max="8" width="14.44140625" style="1" customWidth="1"/>
    <col min="9" max="9" width="10.33203125" style="1"/>
    <col min="10" max="10" width="16.6640625" style="1" bestFit="1" customWidth="1"/>
    <col min="11" max="16384" width="10.33203125" style="1"/>
  </cols>
  <sheetData>
    <row r="1" spans="1:10" ht="17.399999999999999" thickBot="1">
      <c r="A1" s="36" t="s">
        <v>236</v>
      </c>
      <c r="B1" s="5"/>
      <c r="C1" s="5"/>
      <c r="D1" s="5"/>
      <c r="E1" s="5"/>
      <c r="F1" s="5"/>
      <c r="G1" s="5"/>
      <c r="H1" s="5"/>
    </row>
    <row r="2" spans="1:10" ht="17.399999999999999" thickBot="1">
      <c r="A2" s="128"/>
      <c r="B2" s="129"/>
      <c r="C2" s="305">
        <v>45838</v>
      </c>
      <c r="D2" s="290"/>
      <c r="E2" s="290"/>
      <c r="F2" s="290"/>
      <c r="G2" s="290"/>
      <c r="H2" s="290"/>
    </row>
    <row r="3" spans="1:10" ht="17.399999999999999" thickBot="1">
      <c r="A3" s="125"/>
      <c r="B3" s="126"/>
      <c r="C3" s="69" t="s">
        <v>2</v>
      </c>
      <c r="D3" s="69" t="s">
        <v>3</v>
      </c>
      <c r="E3" s="69" t="s">
        <v>4</v>
      </c>
      <c r="F3" s="69" t="s">
        <v>5</v>
      </c>
      <c r="G3" s="69" t="s">
        <v>6</v>
      </c>
      <c r="H3" s="69" t="s">
        <v>229</v>
      </c>
    </row>
    <row r="4" spans="1:10" ht="22.5" customHeight="1" thickBot="1">
      <c r="A4" s="77" t="s">
        <v>413</v>
      </c>
      <c r="B4" s="127"/>
      <c r="C4" s="290" t="s">
        <v>237</v>
      </c>
      <c r="D4" s="290"/>
      <c r="E4" s="290" t="s">
        <v>238</v>
      </c>
      <c r="F4" s="290"/>
      <c r="G4" s="290" t="s">
        <v>239</v>
      </c>
      <c r="H4" s="290"/>
      <c r="J4" s="12"/>
    </row>
    <row r="5" spans="1:10" ht="27" thickBot="1">
      <c r="A5" s="54"/>
      <c r="B5" s="99" t="s">
        <v>240</v>
      </c>
      <c r="C5" s="69" t="s">
        <v>241</v>
      </c>
      <c r="D5" s="69" t="s">
        <v>242</v>
      </c>
      <c r="E5" s="69" t="s">
        <v>243</v>
      </c>
      <c r="F5" s="69" t="s">
        <v>242</v>
      </c>
      <c r="G5" s="69" t="s">
        <v>42</v>
      </c>
      <c r="H5" s="69" t="s">
        <v>244</v>
      </c>
      <c r="J5" s="12"/>
    </row>
    <row r="6" spans="1:10" ht="17.399999999999999" thickBot="1">
      <c r="A6" s="54">
        <v>1</v>
      </c>
      <c r="B6" s="54" t="s">
        <v>245</v>
      </c>
      <c r="C6" s="58">
        <v>3746</v>
      </c>
      <c r="D6" s="58">
        <v>0</v>
      </c>
      <c r="E6" s="58">
        <v>3746</v>
      </c>
      <c r="F6" s="58">
        <v>0</v>
      </c>
      <c r="G6" s="58">
        <v>0</v>
      </c>
      <c r="H6" s="122">
        <v>0</v>
      </c>
    </row>
    <row r="7" spans="1:10" ht="17.399999999999999" thickBot="1">
      <c r="A7" s="54">
        <v>4</v>
      </c>
      <c r="B7" s="54" t="s">
        <v>246</v>
      </c>
      <c r="C7" s="58">
        <v>983</v>
      </c>
      <c r="D7" s="58">
        <v>0</v>
      </c>
      <c r="E7" s="58">
        <v>202</v>
      </c>
      <c r="F7" s="58">
        <v>0</v>
      </c>
      <c r="G7" s="58">
        <v>40</v>
      </c>
      <c r="H7" s="122">
        <v>0.2</v>
      </c>
      <c r="J7" s="4"/>
    </row>
    <row r="8" spans="1:10" ht="17.399999999999999" thickBot="1">
      <c r="A8" s="54">
        <v>6</v>
      </c>
      <c r="B8" s="54" t="s">
        <v>247</v>
      </c>
      <c r="C8" s="58">
        <f>+C9+C10+C11</f>
        <v>22303</v>
      </c>
      <c r="D8" s="58">
        <f t="shared" ref="D8:G8" si="0">+D9+D10+D11</f>
        <v>4102</v>
      </c>
      <c r="E8" s="58">
        <f t="shared" si="0"/>
        <v>22303</v>
      </c>
      <c r="F8" s="58">
        <f t="shared" si="0"/>
        <v>1653</v>
      </c>
      <c r="G8" s="58">
        <f t="shared" si="0"/>
        <v>20300</v>
      </c>
      <c r="H8" s="276">
        <v>0.85</v>
      </c>
      <c r="I8" s="275"/>
    </row>
    <row r="9" spans="1:10" ht="17.399999999999999" thickBot="1">
      <c r="A9" s="54"/>
      <c r="B9" s="101" t="s">
        <v>248</v>
      </c>
      <c r="C9" s="58">
        <v>1495</v>
      </c>
      <c r="D9" s="58">
        <v>976</v>
      </c>
      <c r="E9" s="58">
        <v>1495</v>
      </c>
      <c r="F9" s="58">
        <v>392</v>
      </c>
      <c r="G9" s="58">
        <v>1415</v>
      </c>
      <c r="H9" s="276">
        <v>0.75</v>
      </c>
      <c r="I9" s="275"/>
    </row>
    <row r="10" spans="1:10" ht="17.399999999999999" thickBot="1">
      <c r="A10" s="54"/>
      <c r="B10" s="101" t="s">
        <v>249</v>
      </c>
      <c r="C10" s="58">
        <v>20037</v>
      </c>
      <c r="D10" s="58">
        <v>2942</v>
      </c>
      <c r="E10" s="58">
        <v>20037</v>
      </c>
      <c r="F10" s="58">
        <v>1187</v>
      </c>
      <c r="G10" s="58">
        <v>18040</v>
      </c>
      <c r="H10" s="276">
        <v>0.85</v>
      </c>
      <c r="I10" s="275"/>
    </row>
    <row r="11" spans="1:10" ht="17.399999999999999" thickBot="1">
      <c r="A11" s="54"/>
      <c r="B11" s="101" t="s">
        <v>250</v>
      </c>
      <c r="C11" s="58">
        <v>771</v>
      </c>
      <c r="D11" s="58">
        <v>184</v>
      </c>
      <c r="E11" s="58">
        <v>771</v>
      </c>
      <c r="F11" s="58">
        <v>74</v>
      </c>
      <c r="G11" s="58">
        <v>845</v>
      </c>
      <c r="H11" s="122">
        <v>1</v>
      </c>
      <c r="I11" s="275"/>
    </row>
    <row r="12" spans="1:10" ht="27" thickBot="1">
      <c r="A12" s="54">
        <v>7</v>
      </c>
      <c r="B12" s="54" t="s">
        <v>251</v>
      </c>
      <c r="C12" s="58">
        <v>0</v>
      </c>
      <c r="D12" s="58">
        <v>0</v>
      </c>
      <c r="E12" s="58">
        <v>0</v>
      </c>
      <c r="F12" s="58">
        <v>0</v>
      </c>
      <c r="G12" s="58">
        <v>0</v>
      </c>
      <c r="H12" s="58">
        <v>0</v>
      </c>
      <c r="I12" s="275"/>
    </row>
    <row r="13" spans="1:10" ht="17.399999999999999" thickBot="1">
      <c r="A13" s="54">
        <v>8</v>
      </c>
      <c r="B13" s="54" t="s">
        <v>252</v>
      </c>
      <c r="C13" s="58">
        <v>52</v>
      </c>
      <c r="D13" s="58">
        <v>0</v>
      </c>
      <c r="E13" s="58">
        <v>52</v>
      </c>
      <c r="F13" s="58">
        <v>0</v>
      </c>
      <c r="G13" s="58">
        <v>52</v>
      </c>
      <c r="H13" s="122">
        <v>1</v>
      </c>
      <c r="I13" s="275"/>
    </row>
    <row r="14" spans="1:10" ht="17.399999999999999" thickBot="1">
      <c r="A14" s="54">
        <v>9</v>
      </c>
      <c r="B14" s="54" t="s">
        <v>253</v>
      </c>
      <c r="C14" s="58">
        <f>+C15+C16</f>
        <v>619</v>
      </c>
      <c r="D14" s="58">
        <f t="shared" ref="D14:G14" si="1">+D15+D16</f>
        <v>259</v>
      </c>
      <c r="E14" s="58">
        <f t="shared" si="1"/>
        <v>619</v>
      </c>
      <c r="F14" s="58">
        <f t="shared" si="1"/>
        <v>103</v>
      </c>
      <c r="G14" s="58">
        <f t="shared" si="1"/>
        <v>985</v>
      </c>
      <c r="H14" s="122">
        <v>1.36</v>
      </c>
      <c r="I14" s="275"/>
    </row>
    <row r="15" spans="1:10" ht="27" thickBot="1">
      <c r="A15" s="54"/>
      <c r="B15" s="101" t="s">
        <v>254</v>
      </c>
      <c r="C15" s="58">
        <v>176</v>
      </c>
      <c r="D15" s="58">
        <v>51</v>
      </c>
      <c r="E15" s="58">
        <v>176</v>
      </c>
      <c r="F15" s="58">
        <v>20</v>
      </c>
      <c r="G15" s="58">
        <v>196</v>
      </c>
      <c r="H15" s="122">
        <v>1</v>
      </c>
      <c r="I15" s="275"/>
    </row>
    <row r="16" spans="1:10" ht="27" thickBot="1">
      <c r="A16" s="54"/>
      <c r="B16" s="130" t="s">
        <v>255</v>
      </c>
      <c r="C16" s="58">
        <v>443</v>
      </c>
      <c r="D16" s="58">
        <v>208</v>
      </c>
      <c r="E16" s="58">
        <v>443</v>
      </c>
      <c r="F16" s="58">
        <v>83</v>
      </c>
      <c r="G16" s="58">
        <v>789</v>
      </c>
      <c r="H16" s="123">
        <v>1.4999999999999953</v>
      </c>
      <c r="I16" s="275"/>
      <c r="J16" s="12"/>
    </row>
    <row r="17" spans="1:9" ht="17.399999999999999" thickBot="1">
      <c r="A17" s="54">
        <v>10</v>
      </c>
      <c r="B17" s="54" t="s">
        <v>256</v>
      </c>
      <c r="C17" s="58">
        <v>992</v>
      </c>
      <c r="D17" s="58">
        <v>25</v>
      </c>
      <c r="E17" s="58">
        <v>992</v>
      </c>
      <c r="F17" s="58">
        <v>10</v>
      </c>
      <c r="G17" s="58">
        <v>1440</v>
      </c>
      <c r="H17" s="123">
        <v>1.44</v>
      </c>
      <c r="I17" s="275"/>
    </row>
    <row r="18" spans="1:9" ht="17.399999999999999" thickBot="1">
      <c r="A18" s="54">
        <v>11</v>
      </c>
      <c r="B18" s="54" t="s">
        <v>202</v>
      </c>
      <c r="C18" s="58">
        <v>13</v>
      </c>
      <c r="D18" s="58">
        <v>0</v>
      </c>
      <c r="E18" s="58">
        <v>13</v>
      </c>
      <c r="F18" s="58">
        <v>0</v>
      </c>
      <c r="G18" s="58">
        <v>12</v>
      </c>
      <c r="H18" s="122">
        <v>0.89</v>
      </c>
      <c r="I18" s="275"/>
    </row>
    <row r="19" spans="1:9" ht="17.399999999999999" thickBot="1">
      <c r="A19" s="99">
        <v>12</v>
      </c>
      <c r="B19" s="99" t="s">
        <v>195</v>
      </c>
      <c r="C19" s="93">
        <f>+C6+C7+C8+C12+C13+C14+C17+C18</f>
        <v>28708</v>
      </c>
      <c r="D19" s="93">
        <f t="shared" ref="D19:G19" si="2">+D6+D7+D8+D12+D13+D14+D17+D18</f>
        <v>4386</v>
      </c>
      <c r="E19" s="93">
        <f t="shared" si="2"/>
        <v>27927</v>
      </c>
      <c r="F19" s="93">
        <f t="shared" si="2"/>
        <v>1766</v>
      </c>
      <c r="G19" s="93">
        <f t="shared" si="2"/>
        <v>22829</v>
      </c>
      <c r="H19" s="124">
        <v>0.77</v>
      </c>
      <c r="I19" s="275"/>
    </row>
  </sheetData>
  <mergeCells count="4">
    <mergeCell ref="C4:D4"/>
    <mergeCell ref="E4:F4"/>
    <mergeCell ref="G4:H4"/>
    <mergeCell ref="C2:H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1E36C-153B-4F77-B5A2-5B23AEF79B4A}">
  <sheetPr>
    <tabColor rgb="FF92D050"/>
  </sheetPr>
  <dimension ref="A1:L39"/>
  <sheetViews>
    <sheetView topLeftCell="A19" zoomScale="130" zoomScaleNormal="130" workbookViewId="0">
      <selection activeCell="F27" sqref="F27"/>
    </sheetView>
  </sheetViews>
  <sheetFormatPr defaultColWidth="9.109375" defaultRowHeight="12.6"/>
  <cols>
    <col min="1" max="1" width="5.88671875" style="45" customWidth="1"/>
    <col min="2" max="2" width="46" style="45" bestFit="1" customWidth="1"/>
    <col min="3" max="10" width="11.109375" style="45" customWidth="1"/>
    <col min="11" max="16384" width="9.109375" style="45"/>
  </cols>
  <sheetData>
    <row r="1" spans="1:12" s="35" customFormat="1" ht="17.399999999999999" thickBot="1">
      <c r="A1" s="306" t="s">
        <v>257</v>
      </c>
      <c r="B1" s="306"/>
      <c r="C1" s="306"/>
      <c r="D1" s="306"/>
      <c r="E1" s="306"/>
      <c r="F1" s="306"/>
      <c r="G1" s="306"/>
      <c r="H1" s="306"/>
      <c r="I1" s="306"/>
      <c r="J1" s="306"/>
    </row>
    <row r="2" spans="1:12" s="35" customFormat="1" ht="17.399999999999999" thickBot="1">
      <c r="A2" s="307" t="s">
        <v>422</v>
      </c>
      <c r="B2" s="308"/>
      <c r="C2" s="308"/>
      <c r="D2" s="308"/>
      <c r="E2" s="308"/>
      <c r="F2" s="308"/>
      <c r="G2" s="308"/>
      <c r="H2" s="308"/>
      <c r="I2" s="308"/>
      <c r="J2" s="309"/>
    </row>
    <row r="3" spans="1:12" s="33" customFormat="1" ht="79.8" thickBot="1">
      <c r="A3" s="146" t="s">
        <v>413</v>
      </c>
      <c r="B3" s="147">
        <v>45838</v>
      </c>
      <c r="C3" s="133">
        <v>0</v>
      </c>
      <c r="D3" s="133">
        <v>0.2</v>
      </c>
      <c r="E3" s="133">
        <v>0.75</v>
      </c>
      <c r="F3" s="133">
        <v>0.85</v>
      </c>
      <c r="G3" s="134">
        <v>1</v>
      </c>
      <c r="H3" s="134">
        <v>1.5</v>
      </c>
      <c r="I3" s="69" t="s">
        <v>258</v>
      </c>
      <c r="J3" s="69" t="s">
        <v>259</v>
      </c>
      <c r="L3" s="33" t="s">
        <v>82</v>
      </c>
    </row>
    <row r="4" spans="1:12" s="11" customFormat="1" ht="13.8" thickBot="1">
      <c r="A4" s="54">
        <v>1</v>
      </c>
      <c r="B4" s="135" t="s">
        <v>245</v>
      </c>
      <c r="C4" s="136">
        <v>3746</v>
      </c>
      <c r="D4" s="136">
        <v>0</v>
      </c>
      <c r="E4" s="136">
        <v>0</v>
      </c>
      <c r="F4" s="136">
        <v>0</v>
      </c>
      <c r="G4" s="136">
        <v>0</v>
      </c>
      <c r="H4" s="136">
        <v>0</v>
      </c>
      <c r="I4" s="136">
        <v>0</v>
      </c>
      <c r="J4" s="136">
        <f>SUM(C4:I4)</f>
        <v>3746</v>
      </c>
      <c r="L4" s="271">
        <f>+J4-('DIS40 - CR4'!E6+'DIS40 - CR4'!F6)</f>
        <v>0</v>
      </c>
    </row>
    <row r="5" spans="1:12" ht="13.8" thickBot="1">
      <c r="A5" s="54">
        <v>4</v>
      </c>
      <c r="B5" s="135" t="s">
        <v>246</v>
      </c>
      <c r="C5" s="136">
        <v>0</v>
      </c>
      <c r="D5" s="136">
        <v>202</v>
      </c>
      <c r="E5" s="136">
        <v>0</v>
      </c>
      <c r="F5" s="136">
        <v>0</v>
      </c>
      <c r="G5" s="136">
        <v>0</v>
      </c>
      <c r="H5" s="136">
        <v>0</v>
      </c>
      <c r="I5" s="136">
        <v>0</v>
      </c>
      <c r="J5" s="136">
        <f t="shared" ref="J5:J16" si="0">SUM(C5:I5)</f>
        <v>202</v>
      </c>
      <c r="L5" s="271">
        <f>+J5-('DIS40 - CR4'!E7+'DIS40 - CR4'!F7)</f>
        <v>0</v>
      </c>
    </row>
    <row r="6" spans="1:12" ht="13.8" thickBot="1">
      <c r="A6" s="54">
        <v>6</v>
      </c>
      <c r="B6" s="135" t="s">
        <v>247</v>
      </c>
      <c r="C6" s="136">
        <f>+C7+C9+C8</f>
        <v>0</v>
      </c>
      <c r="D6" s="136">
        <f t="shared" ref="D6:I6" si="1">+D7+D9+D8</f>
        <v>0</v>
      </c>
      <c r="E6" s="136">
        <f t="shared" si="1"/>
        <v>1887</v>
      </c>
      <c r="F6" s="136">
        <f t="shared" si="1"/>
        <v>21224</v>
      </c>
      <c r="G6" s="136">
        <f t="shared" si="1"/>
        <v>845</v>
      </c>
      <c r="H6" s="136">
        <f t="shared" si="1"/>
        <v>0</v>
      </c>
      <c r="I6" s="136">
        <f t="shared" si="1"/>
        <v>0</v>
      </c>
      <c r="J6" s="136">
        <f t="shared" si="0"/>
        <v>23956</v>
      </c>
      <c r="L6" s="271">
        <f>+J6-('DIS40 - CR4'!E8+'DIS40 - CR4'!F8)</f>
        <v>0</v>
      </c>
    </row>
    <row r="7" spans="1:12" s="47" customFormat="1" ht="13.8" thickBot="1">
      <c r="A7" s="137"/>
      <c r="B7" s="101" t="s">
        <v>248</v>
      </c>
      <c r="C7" s="136">
        <v>0</v>
      </c>
      <c r="D7" s="136">
        <v>0</v>
      </c>
      <c r="E7" s="136">
        <v>1887</v>
      </c>
      <c r="F7" s="136">
        <v>0</v>
      </c>
      <c r="G7" s="136">
        <v>0</v>
      </c>
      <c r="H7" s="136">
        <v>0</v>
      </c>
      <c r="I7" s="136">
        <v>0</v>
      </c>
      <c r="J7" s="136">
        <f t="shared" si="0"/>
        <v>1887</v>
      </c>
      <c r="L7" s="271">
        <f>+J7-('DIS40 - CR4'!E9+'DIS40 - CR4'!F9)</f>
        <v>0</v>
      </c>
    </row>
    <row r="8" spans="1:12" s="47" customFormat="1" ht="13.8" thickBot="1">
      <c r="A8" s="137"/>
      <c r="B8" s="101" t="s">
        <v>249</v>
      </c>
      <c r="C8" s="136">
        <v>0</v>
      </c>
      <c r="D8" s="136">
        <v>0</v>
      </c>
      <c r="E8" s="136">
        <v>0</v>
      </c>
      <c r="F8" s="136">
        <v>21224</v>
      </c>
      <c r="G8" s="136">
        <v>0</v>
      </c>
      <c r="H8" s="136">
        <v>0</v>
      </c>
      <c r="I8" s="136">
        <v>0</v>
      </c>
      <c r="J8" s="136">
        <f t="shared" si="0"/>
        <v>21224</v>
      </c>
      <c r="L8" s="271">
        <f>+J8-('DIS40 - CR4'!E10+'DIS40 - CR4'!F10)</f>
        <v>0</v>
      </c>
    </row>
    <row r="9" spans="1:12" s="47" customFormat="1" ht="13.8" thickBot="1">
      <c r="A9" s="137"/>
      <c r="B9" s="101" t="s">
        <v>250</v>
      </c>
      <c r="C9" s="136">
        <v>0</v>
      </c>
      <c r="D9" s="136">
        <v>0</v>
      </c>
      <c r="E9" s="136">
        <v>0</v>
      </c>
      <c r="F9" s="136">
        <v>0</v>
      </c>
      <c r="G9" s="136">
        <v>845</v>
      </c>
      <c r="H9" s="136">
        <v>0</v>
      </c>
      <c r="I9" s="136">
        <v>0</v>
      </c>
      <c r="J9" s="136">
        <f t="shared" si="0"/>
        <v>845</v>
      </c>
      <c r="L9" s="271">
        <f>+J9-('DIS40 - CR4'!E11+'DIS40 - CR4'!F11)</f>
        <v>0</v>
      </c>
    </row>
    <row r="10" spans="1:12" ht="13.8" thickBot="1">
      <c r="A10" s="54">
        <v>7</v>
      </c>
      <c r="B10" s="135" t="s">
        <v>251</v>
      </c>
      <c r="C10" s="136">
        <v>0</v>
      </c>
      <c r="D10" s="136">
        <v>0</v>
      </c>
      <c r="E10" s="136">
        <v>0</v>
      </c>
      <c r="F10" s="136">
        <v>0</v>
      </c>
      <c r="G10" s="136">
        <v>0</v>
      </c>
      <c r="H10" s="136">
        <v>0</v>
      </c>
      <c r="I10" s="136">
        <v>0</v>
      </c>
      <c r="J10" s="136">
        <f t="shared" si="0"/>
        <v>0</v>
      </c>
      <c r="L10" s="271">
        <f>+J10-('DIS40 - CR4'!E12+'DIS40 - CR4'!F12)</f>
        <v>0</v>
      </c>
    </row>
    <row r="11" spans="1:12" ht="13.8" thickBot="1">
      <c r="A11" s="54">
        <v>8</v>
      </c>
      <c r="B11" s="135" t="s">
        <v>262</v>
      </c>
      <c r="C11" s="136">
        <v>0</v>
      </c>
      <c r="D11" s="136">
        <v>0</v>
      </c>
      <c r="E11" s="136">
        <v>0</v>
      </c>
      <c r="F11" s="136">
        <v>0</v>
      </c>
      <c r="G11" s="136">
        <v>52</v>
      </c>
      <c r="H11" s="136">
        <v>0</v>
      </c>
      <c r="I11" s="136">
        <v>0</v>
      </c>
      <c r="J11" s="136">
        <f t="shared" si="0"/>
        <v>52</v>
      </c>
      <c r="L11" s="271">
        <f>+J11-('DIS40 - CR4'!E13+'DIS40 - CR4'!F13)</f>
        <v>0</v>
      </c>
    </row>
    <row r="12" spans="1:12" ht="13.8" thickBot="1">
      <c r="A12" s="54">
        <v>9</v>
      </c>
      <c r="B12" s="135" t="s">
        <v>253</v>
      </c>
      <c r="C12" s="136">
        <f>+C13+C14</f>
        <v>0</v>
      </c>
      <c r="D12" s="136">
        <f t="shared" ref="D12:I12" si="2">+D13+D14</f>
        <v>0</v>
      </c>
      <c r="E12" s="136">
        <f t="shared" si="2"/>
        <v>0</v>
      </c>
      <c r="F12" s="136">
        <f t="shared" si="2"/>
        <v>0</v>
      </c>
      <c r="G12" s="136">
        <f t="shared" si="2"/>
        <v>196</v>
      </c>
      <c r="H12" s="136">
        <f t="shared" si="2"/>
        <v>526</v>
      </c>
      <c r="I12" s="136">
        <f t="shared" si="2"/>
        <v>0</v>
      </c>
      <c r="J12" s="136">
        <f t="shared" si="0"/>
        <v>722</v>
      </c>
      <c r="L12" s="271">
        <f>+J12-('DIS40 - CR4'!E14+'DIS40 - CR4'!F14)</f>
        <v>0</v>
      </c>
    </row>
    <row r="13" spans="1:12" s="47" customFormat="1" ht="13.8" thickBot="1">
      <c r="A13" s="137"/>
      <c r="B13" s="101" t="s">
        <v>254</v>
      </c>
      <c r="C13" s="136">
        <v>0</v>
      </c>
      <c r="D13" s="136">
        <v>0</v>
      </c>
      <c r="E13" s="136">
        <v>0</v>
      </c>
      <c r="F13" s="136">
        <v>0</v>
      </c>
      <c r="G13" s="136">
        <v>196</v>
      </c>
      <c r="H13" s="136">
        <v>0</v>
      </c>
      <c r="I13" s="136">
        <v>0</v>
      </c>
      <c r="J13" s="136">
        <f t="shared" si="0"/>
        <v>196</v>
      </c>
      <c r="L13" s="271">
        <f>+J13-('DIS40 - CR4'!E15+'DIS40 - CR4'!F15)</f>
        <v>0</v>
      </c>
    </row>
    <row r="14" spans="1:12" s="47" customFormat="1" ht="27" thickBot="1">
      <c r="A14" s="137"/>
      <c r="B14" s="130" t="s">
        <v>255</v>
      </c>
      <c r="C14" s="136">
        <v>0</v>
      </c>
      <c r="D14" s="136">
        <v>0</v>
      </c>
      <c r="E14" s="136">
        <v>0</v>
      </c>
      <c r="F14" s="136">
        <v>0</v>
      </c>
      <c r="G14" s="136">
        <v>0</v>
      </c>
      <c r="H14" s="136">
        <v>526</v>
      </c>
      <c r="I14" s="136">
        <v>0</v>
      </c>
      <c r="J14" s="136">
        <f t="shared" si="0"/>
        <v>526</v>
      </c>
      <c r="L14" s="271">
        <f>+J14-('DIS40 - CR4'!E16+'DIS40 - CR4'!F16)</f>
        <v>0</v>
      </c>
    </row>
    <row r="15" spans="1:12" ht="13.8" thickBot="1">
      <c r="A15" s="54">
        <v>10</v>
      </c>
      <c r="B15" s="135" t="s">
        <v>256</v>
      </c>
      <c r="C15" s="136">
        <v>0</v>
      </c>
      <c r="D15" s="136">
        <v>0</v>
      </c>
      <c r="E15" s="136">
        <v>0</v>
      </c>
      <c r="F15" s="136">
        <v>0</v>
      </c>
      <c r="G15" s="136">
        <v>126</v>
      </c>
      <c r="H15" s="136">
        <v>876</v>
      </c>
      <c r="I15" s="136">
        <v>0</v>
      </c>
      <c r="J15" s="136">
        <f t="shared" si="0"/>
        <v>1002</v>
      </c>
      <c r="L15" s="271">
        <f>+J15-('DIS40 - CR4'!E17+'DIS40 - CR4'!F17)</f>
        <v>0</v>
      </c>
    </row>
    <row r="16" spans="1:12" ht="13.8" thickBot="1">
      <c r="A16" s="54">
        <v>11</v>
      </c>
      <c r="B16" s="135" t="s">
        <v>202</v>
      </c>
      <c r="C16" s="136">
        <v>0</v>
      </c>
      <c r="D16" s="136">
        <v>0</v>
      </c>
      <c r="E16" s="136">
        <v>0</v>
      </c>
      <c r="F16" s="136">
        <v>10</v>
      </c>
      <c r="G16" s="136">
        <v>3</v>
      </c>
      <c r="H16" s="136">
        <v>0</v>
      </c>
      <c r="I16" s="136">
        <v>0</v>
      </c>
      <c r="J16" s="136">
        <f t="shared" si="0"/>
        <v>13</v>
      </c>
      <c r="L16" s="271">
        <f>+J16-('DIS40 - CR4'!E18+'DIS40 - CR4'!F18)</f>
        <v>0</v>
      </c>
    </row>
    <row r="17" spans="1:12" ht="13.8" thickBot="1">
      <c r="A17" s="99">
        <v>12</v>
      </c>
      <c r="B17" s="138" t="s">
        <v>195</v>
      </c>
      <c r="C17" s="139">
        <f>C4+C5+C6+C10+C11+C12+C15+C16</f>
        <v>3746</v>
      </c>
      <c r="D17" s="139">
        <f t="shared" ref="D17:J17" si="3">D4+D5+D6+D10+D11+D12+D15+D16</f>
        <v>202</v>
      </c>
      <c r="E17" s="139">
        <f t="shared" si="3"/>
        <v>1887</v>
      </c>
      <c r="F17" s="139">
        <f t="shared" si="3"/>
        <v>21234</v>
      </c>
      <c r="G17" s="139">
        <f t="shared" si="3"/>
        <v>1222</v>
      </c>
      <c r="H17" s="139">
        <f t="shared" si="3"/>
        <v>1402</v>
      </c>
      <c r="I17" s="139">
        <f t="shared" si="3"/>
        <v>0</v>
      </c>
      <c r="J17" s="139">
        <f t="shared" si="3"/>
        <v>29693</v>
      </c>
      <c r="L17" s="271">
        <f>+J17-('DIS40 - CR4'!E19+'DIS40 - CR4'!F19)</f>
        <v>0</v>
      </c>
    </row>
    <row r="19" spans="1:12" ht="13.2" thickBot="1"/>
    <row r="20" spans="1:12" ht="29.4" customHeight="1" thickBot="1">
      <c r="A20" s="313" t="s">
        <v>263</v>
      </c>
      <c r="B20" s="314"/>
      <c r="C20" s="314"/>
      <c r="D20" s="314"/>
      <c r="E20" s="314"/>
      <c r="F20" s="315"/>
    </row>
    <row r="21" spans="1:12" ht="15.75" customHeight="1" thickBot="1">
      <c r="A21" s="310" t="s">
        <v>423</v>
      </c>
      <c r="B21" s="311"/>
      <c r="C21" s="311"/>
      <c r="D21" s="311"/>
      <c r="E21" s="311"/>
      <c r="F21" s="312"/>
    </row>
    <row r="22" spans="1:12" ht="15.75" customHeight="1" thickBot="1">
      <c r="A22" s="109"/>
      <c r="B22" s="109"/>
      <c r="C22" s="69" t="s">
        <v>2</v>
      </c>
      <c r="D22" s="69" t="s">
        <v>3</v>
      </c>
      <c r="E22" s="69" t="s">
        <v>4</v>
      </c>
      <c r="F22" s="69" t="s">
        <v>5</v>
      </c>
    </row>
    <row r="23" spans="1:12" ht="57.6" customHeight="1" thickBot="1">
      <c r="A23" s="146" t="s">
        <v>413</v>
      </c>
      <c r="B23" s="147">
        <v>45838</v>
      </c>
      <c r="C23" s="99" t="s">
        <v>444</v>
      </c>
      <c r="D23" s="99" t="s">
        <v>264</v>
      </c>
      <c r="E23" s="99" t="s">
        <v>265</v>
      </c>
      <c r="F23" s="99" t="s">
        <v>266</v>
      </c>
    </row>
    <row r="24" spans="1:12" ht="13.8" thickBot="1">
      <c r="A24" s="54">
        <v>1</v>
      </c>
      <c r="B24" s="54" t="s">
        <v>267</v>
      </c>
      <c r="C24" s="62">
        <v>4730</v>
      </c>
      <c r="D24" s="136">
        <v>0</v>
      </c>
      <c r="E24" s="136">
        <v>0</v>
      </c>
      <c r="F24" s="56">
        <v>3948</v>
      </c>
    </row>
    <row r="25" spans="1:12" ht="13.8" thickBot="1">
      <c r="A25" s="54">
        <v>2</v>
      </c>
      <c r="B25" s="54" t="s">
        <v>268</v>
      </c>
      <c r="C25" s="62">
        <v>0</v>
      </c>
      <c r="D25" s="62">
        <v>0</v>
      </c>
      <c r="E25" s="62">
        <v>0</v>
      </c>
      <c r="F25" s="56">
        <v>0</v>
      </c>
    </row>
    <row r="26" spans="1:12" ht="13.8" thickBot="1">
      <c r="A26" s="54">
        <v>3</v>
      </c>
      <c r="B26" s="142" t="s">
        <v>269</v>
      </c>
      <c r="C26" s="62">
        <v>1495</v>
      </c>
      <c r="D26" s="57">
        <v>976</v>
      </c>
      <c r="E26" s="140">
        <v>0.4</v>
      </c>
      <c r="F26" s="57">
        <v>1887</v>
      </c>
    </row>
    <row r="27" spans="1:12" ht="13.8" thickBot="1">
      <c r="A27" s="54">
        <v>4</v>
      </c>
      <c r="B27" s="142" t="s">
        <v>270</v>
      </c>
      <c r="C27" s="62">
        <v>20047</v>
      </c>
      <c r="D27" s="57">
        <v>2942</v>
      </c>
      <c r="E27" s="140">
        <v>0.4</v>
      </c>
      <c r="F27" s="57">
        <v>21234</v>
      </c>
    </row>
    <row r="28" spans="1:12" ht="13.8" thickBot="1">
      <c r="A28" s="54">
        <v>5</v>
      </c>
      <c r="B28" s="54" t="s">
        <v>271</v>
      </c>
      <c r="C28" s="62">
        <v>1127</v>
      </c>
      <c r="D28" s="57">
        <v>235</v>
      </c>
      <c r="E28" s="140">
        <v>0.4</v>
      </c>
      <c r="F28" s="57">
        <v>1222</v>
      </c>
    </row>
    <row r="29" spans="1:12" ht="13.8" thickBot="1">
      <c r="A29" s="54">
        <v>6</v>
      </c>
      <c r="B29" s="54" t="s">
        <v>272</v>
      </c>
      <c r="C29" s="62">
        <v>0</v>
      </c>
      <c r="D29" s="62">
        <v>0</v>
      </c>
      <c r="E29" s="62">
        <v>0</v>
      </c>
      <c r="F29" s="62">
        <v>0</v>
      </c>
    </row>
    <row r="30" spans="1:12" ht="13.8" thickBot="1">
      <c r="A30" s="54">
        <v>7</v>
      </c>
      <c r="B30" s="142" t="s">
        <v>273</v>
      </c>
      <c r="C30" s="62">
        <v>1309</v>
      </c>
      <c r="D30" s="57">
        <v>233</v>
      </c>
      <c r="E30" s="140">
        <v>0.4</v>
      </c>
      <c r="F30" s="57">
        <v>1402</v>
      </c>
    </row>
    <row r="31" spans="1:12" ht="13.8" thickBot="1">
      <c r="A31" s="54">
        <v>8</v>
      </c>
      <c r="B31" s="142" t="s">
        <v>274</v>
      </c>
      <c r="C31" s="62">
        <v>0</v>
      </c>
      <c r="D31" s="62">
        <v>0</v>
      </c>
      <c r="E31" s="62">
        <v>0</v>
      </c>
      <c r="F31" s="56">
        <f t="shared" ref="F31:F33" si="4">+C31+D31*E31</f>
        <v>0</v>
      </c>
    </row>
    <row r="32" spans="1:12" ht="13.8" thickBot="1">
      <c r="A32" s="54">
        <v>9</v>
      </c>
      <c r="B32" s="142" t="s">
        <v>275</v>
      </c>
      <c r="C32" s="62">
        <v>0</v>
      </c>
      <c r="D32" s="62">
        <v>0</v>
      </c>
      <c r="E32" s="62">
        <v>0</v>
      </c>
      <c r="F32" s="56">
        <f t="shared" si="4"/>
        <v>0</v>
      </c>
    </row>
    <row r="33" spans="1:6" ht="13.8" thickBot="1">
      <c r="A33" s="54">
        <v>10</v>
      </c>
      <c r="B33" s="142" t="s">
        <v>276</v>
      </c>
      <c r="C33" s="62">
        <v>0</v>
      </c>
      <c r="D33" s="62">
        <v>0</v>
      </c>
      <c r="E33" s="62">
        <v>0</v>
      </c>
      <c r="F33" s="56">
        <f t="shared" si="4"/>
        <v>0</v>
      </c>
    </row>
    <row r="34" spans="1:6" ht="13.8" thickBot="1">
      <c r="A34" s="99">
        <v>11</v>
      </c>
      <c r="B34" s="99" t="s">
        <v>277</v>
      </c>
      <c r="C34" s="100">
        <f>SUM(C24:C33)</f>
        <v>28708</v>
      </c>
      <c r="D34" s="100">
        <f>SUM(D24:D33)</f>
        <v>4386</v>
      </c>
      <c r="E34" s="141">
        <v>0.4</v>
      </c>
      <c r="F34" s="94">
        <f>SUM(F24:F33)</f>
        <v>29693</v>
      </c>
    </row>
    <row r="35" spans="1:6" ht="21" customHeight="1">
      <c r="A35" s="45" t="s">
        <v>278</v>
      </c>
    </row>
    <row r="38" spans="1:6">
      <c r="C38" s="46"/>
    </row>
    <row r="39" spans="1:6">
      <c r="C39" s="46"/>
      <c r="D39" s="46"/>
    </row>
  </sheetData>
  <mergeCells count="4">
    <mergeCell ref="A1:J1"/>
    <mergeCell ref="A2:J2"/>
    <mergeCell ref="A21:F21"/>
    <mergeCell ref="A20:F2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E80E-80B0-4812-9DE4-E3D8A67FF862}">
  <sheetPr>
    <tabColor rgb="FF92D050"/>
  </sheetPr>
  <dimension ref="A1:H9"/>
  <sheetViews>
    <sheetView showGridLines="0" zoomScale="130" zoomScaleNormal="130" workbookViewId="0">
      <selection activeCell="H4" sqref="H4"/>
    </sheetView>
  </sheetViews>
  <sheetFormatPr defaultColWidth="10.33203125" defaultRowHeight="16.8"/>
  <cols>
    <col min="1" max="1" width="6.109375" style="1" customWidth="1"/>
    <col min="2" max="2" width="38.6640625" style="1" customWidth="1"/>
    <col min="3" max="3" width="12" style="1" bestFit="1" customWidth="1"/>
    <col min="4" max="4" width="12.6640625" style="1" bestFit="1" customWidth="1"/>
    <col min="5" max="6" width="10.33203125" style="1"/>
    <col min="7" max="8" width="12.6640625" style="1" bestFit="1" customWidth="1"/>
    <col min="9" max="9" width="10.33203125" style="1"/>
    <col min="10" max="10" width="12.33203125" style="1" customWidth="1"/>
    <col min="11" max="16384" width="10.33203125" style="1"/>
  </cols>
  <sheetData>
    <row r="1" spans="1:8" ht="17.399999999999999" thickBot="1">
      <c r="A1" s="36" t="s">
        <v>279</v>
      </c>
      <c r="B1" s="5"/>
      <c r="C1" s="5"/>
      <c r="D1" s="5"/>
      <c r="E1" s="5"/>
      <c r="F1" s="5"/>
      <c r="G1" s="5"/>
      <c r="H1" s="5"/>
    </row>
    <row r="2" spans="1:8" ht="17.399999999999999" thickBot="1">
      <c r="A2" s="54"/>
      <c r="B2" s="54"/>
      <c r="C2" s="69" t="s">
        <v>2</v>
      </c>
      <c r="D2" s="69" t="s">
        <v>3</v>
      </c>
      <c r="E2" s="69" t="s">
        <v>4</v>
      </c>
      <c r="F2" s="69" t="s">
        <v>5</v>
      </c>
      <c r="G2" s="69" t="s">
        <v>6</v>
      </c>
      <c r="H2" s="69" t="s">
        <v>229</v>
      </c>
    </row>
    <row r="3" spans="1:8" s="9" customFormat="1" ht="66.599999999999994" thickBot="1">
      <c r="A3" s="99" t="s">
        <v>413</v>
      </c>
      <c r="B3" s="108">
        <v>45838</v>
      </c>
      <c r="C3" s="69" t="s">
        <v>280</v>
      </c>
      <c r="D3" s="69" t="s">
        <v>281</v>
      </c>
      <c r="E3" s="69" t="s">
        <v>282</v>
      </c>
      <c r="F3" s="69" t="s">
        <v>283</v>
      </c>
      <c r="G3" s="69" t="s">
        <v>284</v>
      </c>
      <c r="H3" s="69" t="s">
        <v>42</v>
      </c>
    </row>
    <row r="4" spans="1:8" ht="17.399999999999999" thickBot="1">
      <c r="A4" s="54">
        <v>1</v>
      </c>
      <c r="B4" s="54" t="s">
        <v>285</v>
      </c>
      <c r="C4" s="56">
        <v>97</v>
      </c>
      <c r="D4" s="62">
        <v>61</v>
      </c>
      <c r="E4" s="145"/>
      <c r="F4" s="54">
        <v>1.4</v>
      </c>
      <c r="G4" s="58">
        <v>280</v>
      </c>
      <c r="H4" s="62">
        <v>108</v>
      </c>
    </row>
    <row r="5" spans="1:8" ht="17.399999999999999" thickBot="1">
      <c r="A5" s="54">
        <v>2</v>
      </c>
      <c r="B5" s="54" t="s">
        <v>286</v>
      </c>
      <c r="C5" s="145"/>
      <c r="D5" s="145"/>
      <c r="E5" s="113">
        <v>0</v>
      </c>
      <c r="F5" s="113">
        <v>0</v>
      </c>
      <c r="G5" s="113">
        <v>0</v>
      </c>
      <c r="H5" s="113">
        <v>0</v>
      </c>
    </row>
    <row r="6" spans="1:8" ht="27" thickBot="1">
      <c r="A6" s="54">
        <v>3</v>
      </c>
      <c r="B6" s="54" t="s">
        <v>287</v>
      </c>
      <c r="C6" s="145"/>
      <c r="D6" s="145"/>
      <c r="E6" s="145"/>
      <c r="F6" s="145"/>
      <c r="G6" s="113">
        <v>0</v>
      </c>
      <c r="H6" s="113">
        <v>0</v>
      </c>
    </row>
    <row r="7" spans="1:8" ht="27" thickBot="1">
      <c r="A7" s="54">
        <v>4</v>
      </c>
      <c r="B7" s="54" t="s">
        <v>288</v>
      </c>
      <c r="C7" s="145"/>
      <c r="D7" s="145"/>
      <c r="E7" s="145"/>
      <c r="F7" s="145"/>
      <c r="G7" s="113">
        <v>0</v>
      </c>
      <c r="H7" s="113">
        <v>0</v>
      </c>
    </row>
    <row r="8" spans="1:8" ht="17.399999999999999" thickBot="1">
      <c r="A8" s="54">
        <v>5</v>
      </c>
      <c r="B8" s="54" t="s">
        <v>289</v>
      </c>
      <c r="C8" s="145"/>
      <c r="D8" s="145"/>
      <c r="E8" s="145"/>
      <c r="F8" s="145"/>
      <c r="G8" s="113">
        <v>0</v>
      </c>
      <c r="H8" s="113">
        <v>0</v>
      </c>
    </row>
    <row r="9" spans="1:8" ht="17.399999999999999" thickBot="1">
      <c r="A9" s="54">
        <v>6</v>
      </c>
      <c r="B9" s="99" t="s">
        <v>195</v>
      </c>
      <c r="C9" s="145"/>
      <c r="D9" s="145"/>
      <c r="E9" s="145"/>
      <c r="F9" s="145"/>
      <c r="G9" s="145"/>
      <c r="H9" s="94">
        <f>SUM(H4:H8)</f>
        <v>108</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E0D6B-8B03-42E2-9301-B21EFE92EEB5}">
  <sheetPr>
    <tabColor rgb="FF92D050"/>
  </sheetPr>
  <dimension ref="A1:U16"/>
  <sheetViews>
    <sheetView showGridLines="0" zoomScale="138" zoomScaleNormal="120" workbookViewId="0">
      <selection activeCell="J13" sqref="J13"/>
    </sheetView>
  </sheetViews>
  <sheetFormatPr defaultColWidth="10.33203125" defaultRowHeight="16.8"/>
  <cols>
    <col min="1" max="1" width="39.44140625" style="1" customWidth="1"/>
    <col min="2" max="3" width="10.33203125" style="1"/>
    <col min="4" max="4" width="10.44140625" style="1" bestFit="1" customWidth="1"/>
    <col min="5" max="6" width="12.44140625" style="1" bestFit="1" customWidth="1"/>
    <col min="7" max="7" width="12" style="1" bestFit="1" customWidth="1"/>
    <col min="8" max="12" width="10.33203125" style="1"/>
    <col min="13" max="13" width="12.33203125" style="1" bestFit="1" customWidth="1"/>
    <col min="14" max="16384" width="10.33203125" style="1"/>
  </cols>
  <sheetData>
    <row r="1" spans="1:21" ht="17.399999999999999" thickBot="1">
      <c r="A1" s="36" t="s">
        <v>290</v>
      </c>
      <c r="B1" s="5"/>
      <c r="C1" s="5"/>
      <c r="D1" s="5"/>
      <c r="E1" s="5"/>
      <c r="F1" s="5"/>
      <c r="G1" s="5"/>
      <c r="H1" s="5"/>
      <c r="I1" s="5"/>
      <c r="J1" s="5"/>
    </row>
    <row r="2" spans="1:21" ht="17.399999999999999" thickBot="1">
      <c r="A2" s="148" t="s">
        <v>450</v>
      </c>
      <c r="B2" s="148" t="s">
        <v>2</v>
      </c>
      <c r="C2" s="148" t="s">
        <v>3</v>
      </c>
      <c r="D2" s="148" t="s">
        <v>4</v>
      </c>
      <c r="E2" s="112" t="s">
        <v>5</v>
      </c>
      <c r="F2" s="112" t="s">
        <v>6</v>
      </c>
      <c r="G2" s="148" t="s">
        <v>229</v>
      </c>
      <c r="H2" s="148" t="s">
        <v>214</v>
      </c>
      <c r="I2" s="148" t="s">
        <v>291</v>
      </c>
      <c r="J2" s="148" t="s">
        <v>292</v>
      </c>
    </row>
    <row r="3" spans="1:21" ht="18" customHeight="1" thickBot="1">
      <c r="A3" s="152" t="s">
        <v>293</v>
      </c>
      <c r="B3" s="317">
        <v>0</v>
      </c>
      <c r="C3" s="317">
        <v>0.1</v>
      </c>
      <c r="D3" s="317">
        <v>0.2</v>
      </c>
      <c r="E3" s="321">
        <v>0.3</v>
      </c>
      <c r="F3" s="321">
        <v>0.85</v>
      </c>
      <c r="G3" s="317">
        <v>1</v>
      </c>
      <c r="H3" s="317">
        <v>1.5</v>
      </c>
      <c r="I3" s="318" t="s">
        <v>294</v>
      </c>
      <c r="J3" s="319" t="s">
        <v>295</v>
      </c>
      <c r="L3" s="320"/>
      <c r="O3" s="324"/>
      <c r="P3" s="324"/>
      <c r="Q3" s="320"/>
      <c r="R3" s="320"/>
      <c r="S3" s="322"/>
      <c r="T3" s="323"/>
      <c r="U3" s="323"/>
    </row>
    <row r="4" spans="1:21" ht="6" customHeight="1" thickBot="1">
      <c r="A4" s="316"/>
      <c r="B4" s="317"/>
      <c r="C4" s="317"/>
      <c r="D4" s="317"/>
      <c r="E4" s="321"/>
      <c r="F4" s="321"/>
      <c r="G4" s="317"/>
      <c r="H4" s="317"/>
      <c r="I4" s="318"/>
      <c r="J4" s="319"/>
      <c r="L4" s="320"/>
      <c r="O4" s="324"/>
      <c r="P4" s="324"/>
      <c r="Q4" s="320"/>
      <c r="R4" s="320"/>
      <c r="S4" s="322"/>
      <c r="T4" s="323"/>
      <c r="U4" s="323"/>
    </row>
    <row r="5" spans="1:21" ht="6" customHeight="1" thickBot="1">
      <c r="A5" s="316"/>
      <c r="B5" s="317"/>
      <c r="C5" s="317"/>
      <c r="D5" s="317"/>
      <c r="E5" s="321"/>
      <c r="F5" s="321"/>
      <c r="G5" s="317"/>
      <c r="H5" s="317"/>
      <c r="I5" s="318"/>
      <c r="J5" s="319"/>
      <c r="L5" s="320"/>
      <c r="O5" s="324"/>
      <c r="P5" s="324"/>
      <c r="Q5" s="320"/>
      <c r="R5" s="320"/>
      <c r="S5" s="322"/>
      <c r="T5" s="323"/>
      <c r="U5" s="323"/>
    </row>
    <row r="6" spans="1:21" ht="6" customHeight="1" thickBot="1">
      <c r="A6" s="316"/>
      <c r="B6" s="317"/>
      <c r="C6" s="317"/>
      <c r="D6" s="317"/>
      <c r="E6" s="321"/>
      <c r="F6" s="321"/>
      <c r="G6" s="317"/>
      <c r="H6" s="317"/>
      <c r="I6" s="318"/>
      <c r="J6" s="319"/>
      <c r="L6" s="320"/>
      <c r="O6" s="324"/>
      <c r="P6" s="324"/>
      <c r="Q6" s="320"/>
      <c r="R6" s="320"/>
      <c r="S6" s="322"/>
      <c r="T6" s="323"/>
      <c r="U6" s="323"/>
    </row>
    <row r="7" spans="1:21" ht="6" customHeight="1" thickBot="1">
      <c r="A7" s="316"/>
      <c r="B7" s="317"/>
      <c r="C7" s="317"/>
      <c r="D7" s="317"/>
      <c r="E7" s="321"/>
      <c r="F7" s="321"/>
      <c r="G7" s="317"/>
      <c r="H7" s="317"/>
      <c r="I7" s="318"/>
      <c r="J7" s="319"/>
      <c r="L7" s="320"/>
      <c r="O7" s="324"/>
      <c r="P7" s="324"/>
      <c r="Q7" s="320"/>
      <c r="R7" s="320"/>
      <c r="S7" s="322"/>
      <c r="T7" s="323"/>
      <c r="U7" s="323"/>
    </row>
    <row r="8" spans="1:21" ht="16.5" customHeight="1" thickBot="1">
      <c r="A8" s="153" t="s">
        <v>296</v>
      </c>
      <c r="B8" s="317"/>
      <c r="C8" s="317"/>
      <c r="D8" s="317"/>
      <c r="E8" s="321"/>
      <c r="F8" s="321"/>
      <c r="G8" s="317"/>
      <c r="H8" s="317"/>
      <c r="I8" s="318"/>
      <c r="J8" s="319"/>
      <c r="L8" s="320"/>
      <c r="O8" s="324"/>
      <c r="P8" s="324"/>
      <c r="Q8" s="320"/>
      <c r="R8" s="320"/>
      <c r="S8" s="322"/>
      <c r="T8" s="323"/>
      <c r="U8" s="323"/>
    </row>
    <row r="9" spans="1:21" ht="17.399999999999999" thickBot="1">
      <c r="A9" s="131" t="s">
        <v>297</v>
      </c>
      <c r="B9" s="62">
        <v>0</v>
      </c>
      <c r="C9" s="62">
        <v>0</v>
      </c>
      <c r="D9" s="62">
        <v>0</v>
      </c>
      <c r="E9" s="62">
        <v>0</v>
      </c>
      <c r="F9" s="62">
        <v>0</v>
      </c>
      <c r="G9" s="62">
        <v>0</v>
      </c>
      <c r="H9" s="62">
        <v>0</v>
      </c>
      <c r="I9" s="62">
        <v>0</v>
      </c>
      <c r="J9" s="149">
        <f>SUM(B9:I9)</f>
        <v>0</v>
      </c>
    </row>
    <row r="10" spans="1:21" ht="17.399999999999999" thickBot="1">
      <c r="A10" s="131" t="s">
        <v>260</v>
      </c>
      <c r="B10" s="62">
        <v>0</v>
      </c>
      <c r="C10" s="62">
        <v>0</v>
      </c>
      <c r="D10" s="62">
        <v>0</v>
      </c>
      <c r="E10" s="62">
        <v>0</v>
      </c>
      <c r="F10" s="62">
        <v>0</v>
      </c>
      <c r="G10" s="62">
        <v>0</v>
      </c>
      <c r="H10" s="62">
        <v>0</v>
      </c>
      <c r="I10" s="62">
        <v>0</v>
      </c>
      <c r="J10" s="149">
        <f t="shared" ref="J10:J15" si="0">SUM(B10:I10)</f>
        <v>0</v>
      </c>
    </row>
    <row r="11" spans="1:21" ht="17.399999999999999" thickBot="1">
      <c r="A11" s="131" t="s">
        <v>261</v>
      </c>
      <c r="B11" s="62">
        <v>0</v>
      </c>
      <c r="C11" s="62">
        <v>0</v>
      </c>
      <c r="D11" s="62">
        <v>0</v>
      </c>
      <c r="E11" s="62">
        <v>0</v>
      </c>
      <c r="F11" s="62">
        <v>0</v>
      </c>
      <c r="G11" s="62">
        <v>0</v>
      </c>
      <c r="H11" s="62">
        <v>0</v>
      </c>
      <c r="I11" s="62">
        <v>0</v>
      </c>
      <c r="J11" s="149">
        <f t="shared" si="0"/>
        <v>0</v>
      </c>
    </row>
    <row r="12" spans="1:21" ht="17.399999999999999" thickBot="1">
      <c r="A12" s="131" t="s">
        <v>246</v>
      </c>
      <c r="B12" s="62">
        <v>0</v>
      </c>
      <c r="C12" s="62">
        <v>0</v>
      </c>
      <c r="D12" s="149">
        <v>2</v>
      </c>
      <c r="E12" s="144">
        <v>236</v>
      </c>
      <c r="F12" s="62">
        <v>0</v>
      </c>
      <c r="G12" s="62">
        <v>0</v>
      </c>
      <c r="H12" s="62">
        <v>0</v>
      </c>
      <c r="I12" s="62">
        <v>0</v>
      </c>
      <c r="J12" s="149">
        <f t="shared" si="0"/>
        <v>238</v>
      </c>
    </row>
    <row r="13" spans="1:21" ht="17.399999999999999" thickBot="1">
      <c r="A13" s="131" t="s">
        <v>247</v>
      </c>
      <c r="B13" s="62">
        <v>0</v>
      </c>
      <c r="C13" s="62">
        <v>0</v>
      </c>
      <c r="D13" s="62">
        <v>0</v>
      </c>
      <c r="E13" s="62">
        <v>0</v>
      </c>
      <c r="F13" s="272">
        <v>41</v>
      </c>
      <c r="G13" s="149">
        <v>1</v>
      </c>
      <c r="H13" s="62">
        <v>0</v>
      </c>
      <c r="I13" s="62">
        <v>0</v>
      </c>
      <c r="J13" s="149">
        <f t="shared" si="0"/>
        <v>42</v>
      </c>
    </row>
    <row r="14" spans="1:21" ht="17.399999999999999" thickBot="1">
      <c r="A14" s="131" t="s">
        <v>424</v>
      </c>
      <c r="B14" s="62">
        <v>0</v>
      </c>
      <c r="C14" s="62">
        <v>0</v>
      </c>
      <c r="D14" s="62">
        <v>0</v>
      </c>
      <c r="E14" s="62">
        <v>0</v>
      </c>
      <c r="F14" s="62">
        <v>0</v>
      </c>
      <c r="G14" s="62">
        <v>0</v>
      </c>
      <c r="H14" s="62">
        <v>0</v>
      </c>
      <c r="I14" s="62">
        <v>0</v>
      </c>
      <c r="J14" s="149">
        <f t="shared" si="0"/>
        <v>0</v>
      </c>
    </row>
    <row r="15" spans="1:21" ht="17.399999999999999" thickBot="1">
      <c r="A15" s="131" t="s">
        <v>202</v>
      </c>
      <c r="B15" s="62">
        <v>0</v>
      </c>
      <c r="C15" s="62">
        <v>0</v>
      </c>
      <c r="D15" s="62">
        <v>0</v>
      </c>
      <c r="E15" s="62">
        <v>0</v>
      </c>
      <c r="F15" s="62">
        <v>0</v>
      </c>
      <c r="G15" s="62">
        <v>0</v>
      </c>
      <c r="H15" s="62">
        <v>0</v>
      </c>
      <c r="I15" s="62">
        <v>0</v>
      </c>
      <c r="J15" s="149">
        <f t="shared" si="0"/>
        <v>0</v>
      </c>
    </row>
    <row r="16" spans="1:21" s="9" customFormat="1" ht="17.399999999999999" thickBot="1">
      <c r="A16" s="132" t="s">
        <v>195</v>
      </c>
      <c r="B16" s="150">
        <f>SUM(B9:B15)</f>
        <v>0</v>
      </c>
      <c r="C16" s="150">
        <f>SUM(C9:C15)</f>
        <v>0</v>
      </c>
      <c r="D16" s="150">
        <f>SUM(D9:D15)</f>
        <v>2</v>
      </c>
      <c r="E16" s="151">
        <f t="shared" ref="E16:J16" si="1">SUM(E9:E15)</f>
        <v>236</v>
      </c>
      <c r="F16" s="151">
        <f t="shared" si="1"/>
        <v>41</v>
      </c>
      <c r="G16" s="150">
        <f t="shared" si="1"/>
        <v>1</v>
      </c>
      <c r="H16" s="150">
        <f t="shared" si="1"/>
        <v>0</v>
      </c>
      <c r="I16" s="150">
        <f t="shared" si="1"/>
        <v>0</v>
      </c>
      <c r="J16" s="150">
        <f t="shared" si="1"/>
        <v>280</v>
      </c>
      <c r="K16" s="1"/>
      <c r="L16" s="1"/>
      <c r="M16" s="1"/>
    </row>
  </sheetData>
  <mergeCells count="17">
    <mergeCell ref="Q3:Q8"/>
    <mergeCell ref="R3:R8"/>
    <mergeCell ref="S3:S8"/>
    <mergeCell ref="T3:U8"/>
    <mergeCell ref="O3:O8"/>
    <mergeCell ref="P3:P8"/>
    <mergeCell ref="A4:A7"/>
    <mergeCell ref="H3:H8"/>
    <mergeCell ref="I3:I8"/>
    <mergeCell ref="J3:J8"/>
    <mergeCell ref="L3:L8"/>
    <mergeCell ref="B3:B8"/>
    <mergeCell ref="C3:C8"/>
    <mergeCell ref="D3:D8"/>
    <mergeCell ref="E3:E8"/>
    <mergeCell ref="F3:F8"/>
    <mergeCell ref="G3:G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AB8B0-629C-42A9-9D50-8097AF045C51}">
  <sheetPr>
    <tabColor rgb="FF92D050"/>
  </sheetPr>
  <dimension ref="A1:G8"/>
  <sheetViews>
    <sheetView showGridLines="0" zoomScale="140" zoomScaleNormal="140" workbookViewId="0">
      <selection activeCell="F17" sqref="F17"/>
    </sheetView>
  </sheetViews>
  <sheetFormatPr defaultColWidth="10.33203125" defaultRowHeight="16.8"/>
  <cols>
    <col min="1" max="1" width="26.6640625" style="1" customWidth="1"/>
    <col min="2" max="7" width="13.33203125" style="1" customWidth="1"/>
    <col min="8" max="16384" width="10.33203125" style="1"/>
  </cols>
  <sheetData>
    <row r="1" spans="1:7" ht="17.399999999999999" thickBot="1">
      <c r="A1" s="36" t="s">
        <v>299</v>
      </c>
      <c r="B1" s="5"/>
      <c r="C1" s="5"/>
      <c r="D1" s="5"/>
      <c r="E1" s="5"/>
      <c r="F1" s="5"/>
      <c r="G1" s="5"/>
    </row>
    <row r="2" spans="1:7" ht="17.399999999999999" thickBot="1">
      <c r="A2" s="325">
        <v>45838</v>
      </c>
      <c r="B2" s="69" t="s">
        <v>2</v>
      </c>
      <c r="C2" s="69" t="s">
        <v>3</v>
      </c>
      <c r="D2" s="69" t="s">
        <v>4</v>
      </c>
      <c r="E2" s="69" t="s">
        <v>5</v>
      </c>
      <c r="F2" s="69" t="s">
        <v>6</v>
      </c>
      <c r="G2" s="69" t="s">
        <v>229</v>
      </c>
    </row>
    <row r="3" spans="1:7" ht="17.399999999999999" thickBot="1">
      <c r="A3" s="326"/>
      <c r="B3" s="290" t="s">
        <v>300</v>
      </c>
      <c r="C3" s="290"/>
      <c r="D3" s="290"/>
      <c r="E3" s="290"/>
      <c r="F3" s="290" t="s">
        <v>301</v>
      </c>
      <c r="G3" s="290"/>
    </row>
    <row r="4" spans="1:7" ht="20.25" customHeight="1" thickBot="1">
      <c r="A4" s="327"/>
      <c r="B4" s="290" t="s">
        <v>302</v>
      </c>
      <c r="C4" s="290"/>
      <c r="D4" s="290" t="s">
        <v>303</v>
      </c>
      <c r="E4" s="290"/>
      <c r="F4" s="290" t="s">
        <v>302</v>
      </c>
      <c r="G4" s="290" t="s">
        <v>303</v>
      </c>
    </row>
    <row r="5" spans="1:7" ht="24.75" customHeight="1" thickBot="1">
      <c r="A5" s="99" t="s">
        <v>413</v>
      </c>
      <c r="B5" s="69" t="s">
        <v>304</v>
      </c>
      <c r="C5" s="69" t="s">
        <v>305</v>
      </c>
      <c r="D5" s="69" t="s">
        <v>304</v>
      </c>
      <c r="E5" s="69" t="s">
        <v>305</v>
      </c>
      <c r="F5" s="290"/>
      <c r="G5" s="290"/>
    </row>
    <row r="6" spans="1:7" ht="17.399999999999999" thickBot="1">
      <c r="A6" s="54" t="s">
        <v>425</v>
      </c>
      <c r="B6" s="62">
        <v>0</v>
      </c>
      <c r="C6" s="62">
        <v>0</v>
      </c>
      <c r="D6" s="62">
        <v>0</v>
      </c>
      <c r="E6" s="62">
        <v>0</v>
      </c>
      <c r="F6" s="62">
        <v>0</v>
      </c>
      <c r="G6" s="62">
        <v>0</v>
      </c>
    </row>
    <row r="7" spans="1:7" ht="17.399999999999999" thickBot="1">
      <c r="A7" s="54" t="s">
        <v>426</v>
      </c>
      <c r="B7" s="62">
        <v>0</v>
      </c>
      <c r="C7" s="62">
        <v>0</v>
      </c>
      <c r="D7" s="62">
        <v>0</v>
      </c>
      <c r="E7" s="62">
        <v>0</v>
      </c>
      <c r="F7" s="62">
        <v>0</v>
      </c>
      <c r="G7" s="62">
        <v>0</v>
      </c>
    </row>
    <row r="8" spans="1:7" ht="17.399999999999999" thickBot="1">
      <c r="A8" s="99" t="s">
        <v>195</v>
      </c>
      <c r="B8" s="100">
        <v>0</v>
      </c>
      <c r="C8" s="100">
        <v>0</v>
      </c>
      <c r="D8" s="100">
        <v>0</v>
      </c>
      <c r="E8" s="100">
        <v>0</v>
      </c>
      <c r="F8" s="100">
        <v>0</v>
      </c>
      <c r="G8" s="100">
        <v>0</v>
      </c>
    </row>
  </sheetData>
  <mergeCells count="7">
    <mergeCell ref="A2:A4"/>
    <mergeCell ref="B3:E3"/>
    <mergeCell ref="F3:G3"/>
    <mergeCell ref="B4:C4"/>
    <mergeCell ref="D4:E4"/>
    <mergeCell ref="F4:F5"/>
    <mergeCell ref="G4:G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8B725-C592-4269-B0B1-D497F4B40056}">
  <sheetPr>
    <tabColor rgb="FF92D050"/>
  </sheetPr>
  <dimension ref="A1:F13"/>
  <sheetViews>
    <sheetView showGridLines="0" zoomScale="150" zoomScaleNormal="150" workbookViewId="0">
      <selection activeCell="J17" sqref="J17"/>
    </sheetView>
  </sheetViews>
  <sheetFormatPr defaultColWidth="10.33203125" defaultRowHeight="16.8"/>
  <cols>
    <col min="1" max="1" width="40.6640625" style="1" customWidth="1"/>
    <col min="2" max="5" width="10.33203125" style="1"/>
    <col min="6" max="6" width="15.109375" style="1" bestFit="1" customWidth="1"/>
    <col min="7" max="16384" width="10.33203125" style="1"/>
  </cols>
  <sheetData>
    <row r="1" spans="1:6" ht="17.399999999999999" thickBot="1">
      <c r="A1" s="36" t="s">
        <v>306</v>
      </c>
      <c r="B1" s="5"/>
      <c r="C1" s="5"/>
    </row>
    <row r="2" spans="1:6" ht="17.399999999999999" thickBot="1">
      <c r="A2" s="110">
        <f>+'DIS25 - CC1'!C3</f>
        <v>45838</v>
      </c>
      <c r="B2" s="112" t="s">
        <v>2</v>
      </c>
      <c r="C2" s="112" t="s">
        <v>3</v>
      </c>
    </row>
    <row r="3" spans="1:6" s="9" customFormat="1" ht="25.8" thickBot="1">
      <c r="A3" s="112" t="s">
        <v>413</v>
      </c>
      <c r="B3" s="112" t="s">
        <v>307</v>
      </c>
      <c r="C3" s="112" t="s">
        <v>308</v>
      </c>
      <c r="F3" s="1"/>
    </row>
    <row r="4" spans="1:6" ht="17.399999999999999" thickBot="1">
      <c r="A4" s="99" t="s">
        <v>309</v>
      </c>
      <c r="B4" s="111"/>
      <c r="C4" s="111"/>
    </row>
    <row r="5" spans="1:6" ht="17.399999999999999" thickBot="1">
      <c r="A5" s="154" t="s">
        <v>310</v>
      </c>
      <c r="B5" s="62">
        <v>0</v>
      </c>
      <c r="C5" s="62">
        <v>0</v>
      </c>
    </row>
    <row r="6" spans="1:6" ht="17.399999999999999" thickBot="1">
      <c r="A6" s="154" t="s">
        <v>311</v>
      </c>
      <c r="B6" s="62">
        <v>0</v>
      </c>
      <c r="C6" s="62">
        <v>0</v>
      </c>
    </row>
    <row r="7" spans="1:6" ht="17.399999999999999" thickBot="1">
      <c r="A7" s="154" t="s">
        <v>312</v>
      </c>
      <c r="B7" s="62">
        <v>0</v>
      </c>
      <c r="C7" s="62">
        <v>0</v>
      </c>
    </row>
    <row r="8" spans="1:6" ht="17.399999999999999" thickBot="1">
      <c r="A8" s="154" t="s">
        <v>313</v>
      </c>
      <c r="B8" s="62">
        <v>0</v>
      </c>
      <c r="C8" s="62">
        <v>0</v>
      </c>
    </row>
    <row r="9" spans="1:6" ht="17.399999999999999" thickBot="1">
      <c r="A9" s="154" t="s">
        <v>314</v>
      </c>
      <c r="B9" s="62">
        <v>0</v>
      </c>
      <c r="C9" s="62">
        <v>0</v>
      </c>
    </row>
    <row r="10" spans="1:6" ht="17.399999999999999" thickBot="1">
      <c r="A10" s="99" t="s">
        <v>315</v>
      </c>
      <c r="B10" s="62">
        <v>0</v>
      </c>
      <c r="C10" s="62">
        <v>0</v>
      </c>
    </row>
    <row r="11" spans="1:6" ht="17.399999999999999" thickBot="1">
      <c r="A11" s="99" t="s">
        <v>316</v>
      </c>
      <c r="B11" s="111"/>
      <c r="C11" s="111"/>
    </row>
    <row r="12" spans="1:6" ht="17.399999999999999" thickBot="1">
      <c r="A12" s="154" t="s">
        <v>317</v>
      </c>
      <c r="B12" s="62">
        <v>0</v>
      </c>
      <c r="C12" s="62">
        <v>0</v>
      </c>
    </row>
    <row r="13" spans="1:6" ht="17.399999999999999" thickBot="1">
      <c r="A13" s="154" t="s">
        <v>318</v>
      </c>
      <c r="B13" s="62">
        <v>0</v>
      </c>
      <c r="C13" s="62">
        <v>0</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31027-2C5D-419C-801E-FA9A2C1521AC}">
  <sheetPr>
    <tabColor rgb="FF92D050"/>
  </sheetPr>
  <dimension ref="A1:D23"/>
  <sheetViews>
    <sheetView showGridLines="0" zoomScale="143" zoomScaleNormal="150" workbookViewId="0">
      <selection activeCell="G27" sqref="G27"/>
    </sheetView>
  </sheetViews>
  <sheetFormatPr defaultColWidth="10.33203125" defaultRowHeight="16.8"/>
  <cols>
    <col min="1" max="1" width="4.109375" style="1" customWidth="1"/>
    <col min="2" max="2" width="58.88671875" style="1" customWidth="1"/>
    <col min="3" max="3" width="15.33203125" style="1" customWidth="1"/>
    <col min="4" max="4" width="14" style="1" customWidth="1"/>
    <col min="5" max="5" width="10.33203125" style="1"/>
    <col min="6" max="6" width="13.5546875" style="1" customWidth="1"/>
    <col min="7" max="16384" width="10.33203125" style="1"/>
  </cols>
  <sheetData>
    <row r="1" spans="1:4" ht="17.399999999999999" thickBot="1">
      <c r="A1" s="36" t="s">
        <v>319</v>
      </c>
      <c r="B1" s="36"/>
      <c r="C1" s="36"/>
      <c r="D1" s="36"/>
    </row>
    <row r="2" spans="1:4" ht="17.399999999999999" thickBot="1">
      <c r="A2" s="55"/>
      <c r="B2" s="147">
        <f>+'DIS20 - KM1'!D3</f>
        <v>45838</v>
      </c>
      <c r="C2" s="69" t="s">
        <v>2</v>
      </c>
      <c r="D2" s="69" t="s">
        <v>3</v>
      </c>
    </row>
    <row r="3" spans="1:4" ht="17.399999999999999" thickBot="1">
      <c r="A3" s="55"/>
      <c r="B3" s="143" t="s">
        <v>413</v>
      </c>
      <c r="C3" s="69" t="s">
        <v>320</v>
      </c>
      <c r="D3" s="69" t="s">
        <v>42</v>
      </c>
    </row>
    <row r="4" spans="1:4" ht="17.399999999999999" thickBot="1">
      <c r="A4" s="99">
        <v>1</v>
      </c>
      <c r="B4" s="99" t="s">
        <v>321</v>
      </c>
      <c r="C4" s="155"/>
      <c r="D4" s="62">
        <v>0</v>
      </c>
    </row>
    <row r="5" spans="1:4" ht="27" thickBot="1">
      <c r="A5" s="54">
        <v>2</v>
      </c>
      <c r="B5" s="54" t="s">
        <v>322</v>
      </c>
      <c r="C5" s="62">
        <v>0</v>
      </c>
      <c r="D5" s="62">
        <v>0</v>
      </c>
    </row>
    <row r="6" spans="1:4" ht="17.399999999999999" thickBot="1">
      <c r="A6" s="54">
        <v>3</v>
      </c>
      <c r="B6" s="54" t="s">
        <v>323</v>
      </c>
      <c r="C6" s="62">
        <v>0</v>
      </c>
      <c r="D6" s="62">
        <v>0</v>
      </c>
    </row>
    <row r="7" spans="1:4" ht="17.399999999999999" thickBot="1">
      <c r="A7" s="54">
        <v>4</v>
      </c>
      <c r="B7" s="54" t="s">
        <v>324</v>
      </c>
      <c r="C7" s="62">
        <v>0</v>
      </c>
      <c r="D7" s="62">
        <v>0</v>
      </c>
    </row>
    <row r="8" spans="1:4" ht="17.399999999999999" thickBot="1">
      <c r="A8" s="54">
        <v>5</v>
      </c>
      <c r="B8" s="54" t="s">
        <v>325</v>
      </c>
      <c r="C8" s="62">
        <v>0</v>
      </c>
      <c r="D8" s="62">
        <v>0</v>
      </c>
    </row>
    <row r="9" spans="1:4" ht="17.399999999999999" thickBot="1">
      <c r="A9" s="54">
        <v>6</v>
      </c>
      <c r="B9" s="54" t="s">
        <v>326</v>
      </c>
      <c r="C9" s="62">
        <v>0</v>
      </c>
      <c r="D9" s="62">
        <v>0</v>
      </c>
    </row>
    <row r="10" spans="1:4" ht="17.399999999999999" thickBot="1">
      <c r="A10" s="54">
        <v>7</v>
      </c>
      <c r="B10" s="54" t="s">
        <v>327</v>
      </c>
      <c r="C10" s="62">
        <v>0</v>
      </c>
      <c r="D10" s="155"/>
    </row>
    <row r="11" spans="1:4" ht="17.399999999999999" thickBot="1">
      <c r="A11" s="54">
        <v>8</v>
      </c>
      <c r="B11" s="54" t="s">
        <v>328</v>
      </c>
      <c r="C11" s="62">
        <v>0</v>
      </c>
      <c r="D11" s="62">
        <v>0</v>
      </c>
    </row>
    <row r="12" spans="1:4" ht="17.399999999999999" thickBot="1">
      <c r="A12" s="54">
        <v>9</v>
      </c>
      <c r="B12" s="54" t="s">
        <v>329</v>
      </c>
      <c r="C12" s="62">
        <v>0</v>
      </c>
      <c r="D12" s="62">
        <v>0</v>
      </c>
    </row>
    <row r="13" spans="1:4" ht="17.399999999999999" thickBot="1">
      <c r="A13" s="54">
        <v>10</v>
      </c>
      <c r="B13" s="54" t="s">
        <v>330</v>
      </c>
      <c r="C13" s="62">
        <v>0</v>
      </c>
      <c r="D13" s="62">
        <v>0</v>
      </c>
    </row>
    <row r="14" spans="1:4" ht="17.399999999999999" thickBot="1">
      <c r="A14" s="99">
        <v>11</v>
      </c>
      <c r="B14" s="138" t="s">
        <v>331</v>
      </c>
      <c r="C14" s="155"/>
      <c r="D14" s="62">
        <v>0</v>
      </c>
    </row>
    <row r="15" spans="1:4" ht="27" thickBot="1">
      <c r="A15" s="54">
        <v>12</v>
      </c>
      <c r="B15" s="54" t="s">
        <v>332</v>
      </c>
      <c r="C15" s="62">
        <v>0</v>
      </c>
      <c r="D15" s="62">
        <v>0</v>
      </c>
    </row>
    <row r="16" spans="1:4" ht="17.399999999999999" thickBot="1">
      <c r="A16" s="54">
        <v>13</v>
      </c>
      <c r="B16" s="54" t="s">
        <v>323</v>
      </c>
      <c r="C16" s="62">
        <v>0</v>
      </c>
      <c r="D16" s="62">
        <v>0</v>
      </c>
    </row>
    <row r="17" spans="1:4" ht="17.399999999999999" thickBot="1">
      <c r="A17" s="54">
        <v>14</v>
      </c>
      <c r="B17" s="54" t="s">
        <v>324</v>
      </c>
      <c r="C17" s="62">
        <v>0</v>
      </c>
      <c r="D17" s="62">
        <v>0</v>
      </c>
    </row>
    <row r="18" spans="1:4" ht="17.399999999999999" thickBot="1">
      <c r="A18" s="54">
        <v>15</v>
      </c>
      <c r="B18" s="54" t="s">
        <v>325</v>
      </c>
      <c r="C18" s="62">
        <v>0</v>
      </c>
      <c r="D18" s="62">
        <v>0</v>
      </c>
    </row>
    <row r="19" spans="1:4" ht="17.399999999999999" thickBot="1">
      <c r="A19" s="54">
        <v>16</v>
      </c>
      <c r="B19" s="54" t="s">
        <v>326</v>
      </c>
      <c r="C19" s="62">
        <v>0</v>
      </c>
      <c r="D19" s="62">
        <v>0</v>
      </c>
    </row>
    <row r="20" spans="1:4" ht="17.399999999999999" thickBot="1">
      <c r="A20" s="54">
        <v>17</v>
      </c>
      <c r="B20" s="54" t="s">
        <v>327</v>
      </c>
      <c r="C20" s="62">
        <v>0</v>
      </c>
      <c r="D20" s="156"/>
    </row>
    <row r="21" spans="1:4" ht="17.399999999999999" thickBot="1">
      <c r="A21" s="54">
        <v>18</v>
      </c>
      <c r="B21" s="54" t="s">
        <v>328</v>
      </c>
      <c r="C21" s="62">
        <v>0</v>
      </c>
      <c r="D21" s="62">
        <v>0</v>
      </c>
    </row>
    <row r="22" spans="1:4" ht="17.399999999999999" thickBot="1">
      <c r="A22" s="54">
        <v>19</v>
      </c>
      <c r="B22" s="54" t="s">
        <v>329</v>
      </c>
      <c r="C22" s="62">
        <v>0</v>
      </c>
      <c r="D22" s="62">
        <v>0</v>
      </c>
    </row>
    <row r="23" spans="1:4" ht="17.399999999999999" thickBot="1">
      <c r="A23" s="54">
        <v>20</v>
      </c>
      <c r="B23" s="54" t="s">
        <v>330</v>
      </c>
      <c r="C23" s="62">
        <v>0</v>
      </c>
      <c r="D23" s="62">
        <v>0</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C9788-D21B-4707-9332-0D1180190C4E}">
  <sheetPr>
    <tabColor rgb="FF92D050"/>
  </sheetPr>
  <dimension ref="A1:F10"/>
  <sheetViews>
    <sheetView zoomScale="120" zoomScaleNormal="120" workbookViewId="0">
      <selection activeCell="D6" sqref="D6"/>
    </sheetView>
  </sheetViews>
  <sheetFormatPr defaultColWidth="9.109375" defaultRowHeight="12.6"/>
  <cols>
    <col min="1" max="1" width="3.6640625" style="49" customWidth="1"/>
    <col min="2" max="2" width="25.6640625" style="49" customWidth="1"/>
    <col min="3" max="3" width="14.44140625" style="49" customWidth="1"/>
    <col min="4" max="4" width="15.44140625" style="49" customWidth="1"/>
    <col min="5" max="5" width="13.5546875" style="49" customWidth="1"/>
    <col min="6" max="6" width="15.33203125" style="49" customWidth="1"/>
    <col min="7" max="16384" width="9.109375" style="49"/>
  </cols>
  <sheetData>
    <row r="1" spans="1:6" s="48" customFormat="1" ht="24.75" customHeight="1" thickBot="1">
      <c r="A1" s="328" t="s">
        <v>333</v>
      </c>
      <c r="B1" s="328"/>
      <c r="C1" s="328"/>
      <c r="D1" s="328"/>
      <c r="E1" s="328"/>
      <c r="F1" s="328"/>
    </row>
    <row r="2" spans="1:6" ht="21" customHeight="1" thickBot="1">
      <c r="A2" s="163"/>
      <c r="B2" s="164"/>
      <c r="C2" s="329">
        <v>45838</v>
      </c>
      <c r="D2" s="330"/>
      <c r="E2" s="329">
        <v>45657</v>
      </c>
      <c r="F2" s="330"/>
    </row>
    <row r="3" spans="1:6" ht="34.5" customHeight="1" thickBot="1">
      <c r="A3" s="165" t="s">
        <v>413</v>
      </c>
      <c r="B3" s="166"/>
      <c r="C3" s="162" t="s">
        <v>427</v>
      </c>
      <c r="D3" s="162" t="s">
        <v>428</v>
      </c>
      <c r="E3" s="162" t="s">
        <v>427</v>
      </c>
      <c r="F3" s="162" t="s">
        <v>428</v>
      </c>
    </row>
    <row r="4" spans="1:6" ht="17.25" customHeight="1" thickBot="1">
      <c r="A4" s="157">
        <v>1</v>
      </c>
      <c r="B4" s="158" t="s">
        <v>334</v>
      </c>
      <c r="C4" s="159">
        <v>0</v>
      </c>
      <c r="D4" s="159">
        <f>+C4*8%</f>
        <v>0</v>
      </c>
      <c r="E4" s="159"/>
      <c r="F4" s="159">
        <f>+E4*8%</f>
        <v>0</v>
      </c>
    </row>
    <row r="5" spans="1:6" ht="17.25" customHeight="1" thickBot="1">
      <c r="A5" s="157">
        <v>2</v>
      </c>
      <c r="B5" s="158" t="s">
        <v>335</v>
      </c>
      <c r="C5" s="160">
        <v>0</v>
      </c>
      <c r="D5" s="159">
        <f t="shared" ref="D5:F7" si="0">+C5*8%</f>
        <v>0</v>
      </c>
      <c r="E5" s="160"/>
      <c r="F5" s="159">
        <f t="shared" si="0"/>
        <v>0</v>
      </c>
    </row>
    <row r="6" spans="1:6" ht="17.25" customHeight="1" thickBot="1">
      <c r="A6" s="157">
        <v>3</v>
      </c>
      <c r="B6" s="158" t="s">
        <v>336</v>
      </c>
      <c r="C6" s="212">
        <v>0</v>
      </c>
      <c r="D6" s="212">
        <f>+C6*8%</f>
        <v>0</v>
      </c>
      <c r="E6" s="212">
        <v>0.7</v>
      </c>
      <c r="F6" s="212">
        <f>+E6*8%</f>
        <v>5.5999999999999994E-2</v>
      </c>
    </row>
    <row r="7" spans="1:6" ht="17.25" customHeight="1" thickBot="1">
      <c r="A7" s="157">
        <v>4</v>
      </c>
      <c r="B7" s="158" t="s">
        <v>337</v>
      </c>
      <c r="C7" s="212">
        <v>0</v>
      </c>
      <c r="D7" s="212">
        <f t="shared" si="0"/>
        <v>0</v>
      </c>
      <c r="E7" s="213">
        <v>0</v>
      </c>
      <c r="F7" s="213">
        <f>+E7*8%</f>
        <v>0</v>
      </c>
    </row>
    <row r="8" spans="1:6" ht="29.25" customHeight="1" thickBot="1">
      <c r="A8" s="157">
        <v>5</v>
      </c>
      <c r="B8" s="161" t="s">
        <v>338</v>
      </c>
      <c r="C8" s="212">
        <f>SUM(C4:C7)</f>
        <v>0</v>
      </c>
      <c r="D8" s="212">
        <f t="shared" ref="D8:F8" si="1">SUM(D4:D7)</f>
        <v>0</v>
      </c>
      <c r="E8" s="212">
        <f t="shared" si="1"/>
        <v>0.7</v>
      </c>
      <c r="F8" s="212">
        <f t="shared" si="1"/>
        <v>5.5999999999999994E-2</v>
      </c>
    </row>
    <row r="10" spans="1:6">
      <c r="A10" s="174" t="s">
        <v>93</v>
      </c>
    </row>
  </sheetData>
  <mergeCells count="3">
    <mergeCell ref="A1:F1"/>
    <mergeCell ref="C2:D2"/>
    <mergeCell ref="E2:F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27F8B-6A07-4753-8FEC-5B0008581688}">
  <sheetPr>
    <tabColor rgb="FF92D050"/>
  </sheetPr>
  <dimension ref="A1:E12"/>
  <sheetViews>
    <sheetView showGridLines="0" zoomScale="130" zoomScaleNormal="130" workbookViewId="0">
      <selection activeCell="E8" sqref="E8"/>
    </sheetView>
  </sheetViews>
  <sheetFormatPr defaultColWidth="10.33203125" defaultRowHeight="16.8"/>
  <cols>
    <col min="1" max="1" width="25.6640625" style="1" customWidth="1"/>
    <col min="2" max="5" width="13.33203125" style="1" customWidth="1"/>
    <col min="6" max="6" width="10.33203125" style="1"/>
    <col min="7" max="7" width="13.44140625" style="1" customWidth="1"/>
    <col min="8" max="16384" width="10.33203125" style="1"/>
  </cols>
  <sheetData>
    <row r="1" spans="1:5" ht="33.75" customHeight="1" thickBot="1">
      <c r="A1" s="300" t="s">
        <v>339</v>
      </c>
      <c r="B1" s="300"/>
      <c r="C1" s="300"/>
      <c r="D1" s="300"/>
      <c r="E1" s="300"/>
    </row>
    <row r="2" spans="1:5" ht="29.25" customHeight="1" thickBot="1">
      <c r="A2" s="170">
        <f>+'DIS20 - KM1'!D3</f>
        <v>45838</v>
      </c>
      <c r="B2" s="167"/>
      <c r="C2" s="167"/>
      <c r="D2" s="167"/>
      <c r="E2" s="167"/>
    </row>
    <row r="3" spans="1:5" s="9" customFormat="1" ht="52.5" customHeight="1" thickBot="1">
      <c r="A3" s="173" t="s">
        <v>446</v>
      </c>
      <c r="B3" s="173" t="s">
        <v>340</v>
      </c>
      <c r="C3" s="270" t="s">
        <v>445</v>
      </c>
      <c r="D3" s="173" t="s">
        <v>432</v>
      </c>
      <c r="E3" s="173" t="s">
        <v>433</v>
      </c>
    </row>
    <row r="4" spans="1:5" ht="17.399999999999999" thickBot="1">
      <c r="A4" s="171" t="s">
        <v>341</v>
      </c>
      <c r="B4" s="140">
        <v>0.01</v>
      </c>
      <c r="C4" s="62">
        <v>22857</v>
      </c>
      <c r="D4" s="168"/>
      <c r="E4" s="168"/>
    </row>
    <row r="5" spans="1:5" ht="17.399999999999999" thickBot="1">
      <c r="A5" s="171" t="s">
        <v>436</v>
      </c>
      <c r="B5" s="140">
        <v>0.02</v>
      </c>
      <c r="C5" s="62">
        <v>0</v>
      </c>
      <c r="D5" s="168"/>
      <c r="E5" s="168"/>
    </row>
    <row r="6" spans="1:5" ht="17.399999999999999" thickBot="1">
      <c r="A6" s="172" t="s">
        <v>434</v>
      </c>
      <c r="B6" s="168"/>
      <c r="C6" s="62">
        <f>SUM(C4:C5)</f>
        <v>22857</v>
      </c>
      <c r="D6" s="168"/>
      <c r="E6" s="168"/>
    </row>
    <row r="7" spans="1:5" ht="17.399999999999999" thickBot="1">
      <c r="A7" s="172" t="s">
        <v>435</v>
      </c>
      <c r="B7" s="168"/>
      <c r="C7" s="62">
        <v>22857</v>
      </c>
      <c r="D7" s="273">
        <f>+(C4*B4)/C7</f>
        <v>0.01</v>
      </c>
      <c r="E7" s="169">
        <v>239</v>
      </c>
    </row>
    <row r="9" spans="1:5">
      <c r="A9" s="174" t="s">
        <v>447</v>
      </c>
    </row>
    <row r="10" spans="1:5">
      <c r="A10" s="174" t="s">
        <v>429</v>
      </c>
    </row>
    <row r="11" spans="1:5">
      <c r="A11" s="174" t="s">
        <v>430</v>
      </c>
    </row>
    <row r="12" spans="1:5">
      <c r="A12" s="174" t="s">
        <v>431</v>
      </c>
    </row>
  </sheetData>
  <mergeCells count="1">
    <mergeCell ref="A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88EAE-3F21-4C57-9164-42144F5893F4}">
  <dimension ref="B3:E25"/>
  <sheetViews>
    <sheetView workbookViewId="0">
      <selection activeCell="E24" sqref="E24"/>
    </sheetView>
  </sheetViews>
  <sheetFormatPr defaultRowHeight="14.4"/>
  <cols>
    <col min="4" max="4" width="78.6640625" customWidth="1"/>
  </cols>
  <sheetData>
    <row r="3" spans="2:5" ht="21">
      <c r="B3" s="16" t="s">
        <v>85</v>
      </c>
      <c r="C3" s="17"/>
      <c r="D3" s="18"/>
      <c r="E3" s="18"/>
    </row>
    <row r="4" spans="2:5" ht="15" thickBot="1">
      <c r="B4" s="19"/>
      <c r="C4" s="19"/>
      <c r="D4" s="20"/>
      <c r="E4" s="21"/>
    </row>
    <row r="5" spans="2:5" ht="15" thickTop="1">
      <c r="B5" s="23"/>
      <c r="C5" s="24"/>
      <c r="D5" s="25"/>
      <c r="E5" s="22"/>
    </row>
    <row r="6" spans="2:5">
      <c r="B6" s="27" t="s">
        <v>86</v>
      </c>
      <c r="C6" s="26"/>
      <c r="D6" s="27" t="s">
        <v>87</v>
      </c>
      <c r="E6" s="28" t="s">
        <v>86</v>
      </c>
    </row>
    <row r="7" spans="2:5">
      <c r="B7" s="27" t="s">
        <v>88</v>
      </c>
      <c r="C7" s="26"/>
      <c r="D7" s="27" t="s">
        <v>89</v>
      </c>
      <c r="E7" s="28" t="s">
        <v>88</v>
      </c>
    </row>
    <row r="8" spans="2:5">
      <c r="B8" s="27" t="s">
        <v>381</v>
      </c>
      <c r="C8" s="26"/>
      <c r="D8" s="27" t="s">
        <v>382</v>
      </c>
      <c r="E8" s="28" t="s">
        <v>381</v>
      </c>
    </row>
    <row r="9" spans="2:5">
      <c r="B9" s="27" t="s">
        <v>383</v>
      </c>
      <c r="C9" s="26"/>
      <c r="D9" s="27" t="s">
        <v>384</v>
      </c>
      <c r="E9" s="28" t="s">
        <v>383</v>
      </c>
    </row>
    <row r="10" spans="2:5">
      <c r="B10" s="27" t="s">
        <v>385</v>
      </c>
      <c r="C10" s="26"/>
      <c r="D10" s="27" t="s">
        <v>386</v>
      </c>
      <c r="E10" s="28" t="s">
        <v>385</v>
      </c>
    </row>
    <row r="11" spans="2:5">
      <c r="B11" s="27" t="s">
        <v>387</v>
      </c>
      <c r="C11" s="26"/>
      <c r="D11" s="27" t="s">
        <v>388</v>
      </c>
      <c r="E11" s="28" t="s">
        <v>387</v>
      </c>
    </row>
    <row r="12" spans="2:5">
      <c r="B12" s="27" t="s">
        <v>389</v>
      </c>
      <c r="C12" s="26"/>
      <c r="D12" s="27" t="s">
        <v>390</v>
      </c>
      <c r="E12" s="28" t="s">
        <v>389</v>
      </c>
    </row>
    <row r="13" spans="2:5">
      <c r="B13" s="27" t="s">
        <v>391</v>
      </c>
      <c r="C13" s="26"/>
      <c r="D13" s="27" t="s">
        <v>392</v>
      </c>
      <c r="E13" s="28" t="s">
        <v>391</v>
      </c>
    </row>
    <row r="14" spans="2:5">
      <c r="B14" s="27" t="s">
        <v>393</v>
      </c>
      <c r="C14" s="26"/>
      <c r="D14" s="27" t="s">
        <v>394</v>
      </c>
      <c r="E14" s="28" t="s">
        <v>393</v>
      </c>
    </row>
    <row r="15" spans="2:5">
      <c r="B15" s="27" t="s">
        <v>395</v>
      </c>
      <c r="C15" s="26"/>
      <c r="D15" s="27" t="s">
        <v>396</v>
      </c>
      <c r="E15" s="28" t="s">
        <v>395</v>
      </c>
    </row>
    <row r="16" spans="2:5">
      <c r="B16" s="27" t="s">
        <v>298</v>
      </c>
      <c r="C16" s="26"/>
      <c r="D16" s="27" t="s">
        <v>397</v>
      </c>
      <c r="E16" s="28" t="s">
        <v>298</v>
      </c>
    </row>
    <row r="17" spans="2:5">
      <c r="B17" s="27" t="s">
        <v>398</v>
      </c>
      <c r="C17" s="26"/>
      <c r="D17" s="27" t="s">
        <v>399</v>
      </c>
      <c r="E17" s="28" t="s">
        <v>398</v>
      </c>
    </row>
    <row r="18" spans="2:5">
      <c r="B18" s="27" t="s">
        <v>400</v>
      </c>
      <c r="C18" s="26"/>
      <c r="D18" s="27" t="s">
        <v>401</v>
      </c>
      <c r="E18" s="28" t="s">
        <v>400</v>
      </c>
    </row>
    <row r="19" spans="2:5">
      <c r="B19" s="27" t="s">
        <v>402</v>
      </c>
      <c r="C19" s="26"/>
      <c r="D19" s="27" t="s">
        <v>403</v>
      </c>
      <c r="E19" s="28" t="s">
        <v>402</v>
      </c>
    </row>
    <row r="20" spans="2:5">
      <c r="B20" s="27" t="s">
        <v>404</v>
      </c>
      <c r="C20" s="26"/>
      <c r="D20" s="27" t="s">
        <v>405</v>
      </c>
      <c r="E20" s="28" t="s">
        <v>404</v>
      </c>
    </row>
    <row r="21" spans="2:5">
      <c r="B21" s="27" t="s">
        <v>410</v>
      </c>
      <c r="C21" s="26"/>
      <c r="D21" s="27" t="s">
        <v>406</v>
      </c>
      <c r="E21" s="28" t="s">
        <v>410</v>
      </c>
    </row>
    <row r="22" spans="2:5">
      <c r="B22" s="27" t="s">
        <v>411</v>
      </c>
      <c r="C22" s="26"/>
      <c r="D22" s="27" t="s">
        <v>407</v>
      </c>
      <c r="E22" s="28" t="s">
        <v>411</v>
      </c>
    </row>
    <row r="23" spans="2:5">
      <c r="B23" s="27" t="s">
        <v>90</v>
      </c>
      <c r="C23" s="26"/>
      <c r="D23" s="27" t="s">
        <v>91</v>
      </c>
      <c r="E23" s="28" t="s">
        <v>90</v>
      </c>
    </row>
    <row r="24" spans="2:5">
      <c r="B24" s="27" t="s">
        <v>408</v>
      </c>
      <c r="D24" s="27" t="s">
        <v>409</v>
      </c>
      <c r="E24" s="28" t="s">
        <v>408</v>
      </c>
    </row>
    <row r="25" spans="2:5" ht="15" thickBot="1">
      <c r="B25" s="29"/>
      <c r="C25" s="29"/>
      <c r="D25" s="30"/>
      <c r="E25" s="31"/>
    </row>
  </sheetData>
  <hyperlinks>
    <hyperlink ref="E7" location="'DIS20 - OV1'!A1" display="OV1" xr:uid="{E0B07EBF-3D21-4513-BE55-455E789FCC52}"/>
    <hyperlink ref="E23" location="'DIS85 - LIQ1'!A1" display="LIQ1" xr:uid="{D9A6C42F-719D-47AE-8A77-2706D3FCDF4A}"/>
    <hyperlink ref="E6" location="'DIS20 - KM1'!A1" display="KM1" xr:uid="{F452DA60-8EAD-4D17-9444-E2B4F63B2F3A}"/>
    <hyperlink ref="E8" location="'DIS25 - CC1'!A1" display="CC1" xr:uid="{5AA985B4-56FE-43E4-8114-AFC4D4141B54}"/>
    <hyperlink ref="E9" location="'DIS25 - CC2'!A1" display="CC2" xr:uid="{780158F4-5329-4634-A4C8-8CF087331269}"/>
    <hyperlink ref="E10" location="'DIS31 - ENC'!A1" display="ENC" xr:uid="{7B7D2B19-111A-4544-8A3D-92D5E68D840F}"/>
    <hyperlink ref="E11" location="'DIS40 - CR1'!A1" display="CR1" xr:uid="{7B0C8A73-2BE6-4814-8E1A-843863405620}"/>
    <hyperlink ref="E12" location="'DIS40 - CR2'!A1" display="CR2" xr:uid="{2D1F39E3-A1A5-42B2-8AAB-7D6D39140994}"/>
    <hyperlink ref="E13" location="'DIS40 - CR3'!A1" display="CR3" xr:uid="{43FAE6B2-7A4F-4FE6-BBE4-554FF789AA0E}"/>
    <hyperlink ref="E14" location="'DIS40 - CR4'!A1" display="CR4" xr:uid="{54503628-A3EE-41DA-A12D-9CB9B8B62B8D}"/>
    <hyperlink ref="E15" location="'DIS40 - CR5'!A1" display="CR5" xr:uid="{DE2DE312-8C7C-4A35-8444-29981422988B}"/>
    <hyperlink ref="E16" location="'DIS42 - CCR1'!A1" display="CCR1" xr:uid="{B3A5BD7D-F390-4E6A-8454-BF6FF97EAE22}"/>
    <hyperlink ref="E17" location="'DIS42 - CCR3'!A1" display="CCR3" xr:uid="{74FCC21B-514E-4A8C-B818-759986F2FEA6}"/>
    <hyperlink ref="E18" location="'DIS42 - CCR5'!A1" display="CCR5" xr:uid="{D8A11B91-4831-44E5-977F-74ADB9B00D16}"/>
    <hyperlink ref="E19" location="'DIS42 - CCR6'!A1" display="CCR6" xr:uid="{8180EBF2-FD92-409C-86E8-7031F45ED446}"/>
    <hyperlink ref="E20" location="'DIS42 - CCR8'!A1" display="CCR8" xr:uid="{971534A0-6112-4DCE-A2B9-DDC919CEB018}"/>
    <hyperlink ref="E21" location="'DIS50 Market Risk'!A1" display="Market Risk" xr:uid="{007DE1B0-AA1C-49D7-9059-572F0C0E2C50}"/>
    <hyperlink ref="E22" location="'DIS75 - CCyB1'!A1" display="CCyB" xr:uid="{DE6E8F39-EBB7-47B2-A02B-CBBCACC6E07D}"/>
    <hyperlink ref="E24" location="'DIS85 - LIQ2'!A1" display="LIQ2" xr:uid="{858874BD-1F76-4AD5-8D12-30C52E4CB113}"/>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C5E70-37A4-4332-BD1F-DD89E80F7827}">
  <sheetPr>
    <tabColor rgb="FF92D050"/>
  </sheetPr>
  <dimension ref="A1:F33"/>
  <sheetViews>
    <sheetView showGridLines="0" zoomScale="140" zoomScaleNormal="140" workbookViewId="0">
      <selection activeCell="H13" sqref="H13"/>
    </sheetView>
  </sheetViews>
  <sheetFormatPr defaultColWidth="10.33203125" defaultRowHeight="12.6"/>
  <cols>
    <col min="1" max="1" width="10.33203125" style="11"/>
    <col min="2" max="2" width="34.88671875" style="11" customWidth="1"/>
    <col min="3" max="3" width="14.6640625" style="11" customWidth="1"/>
    <col min="4" max="4" width="14.109375" style="11" customWidth="1"/>
    <col min="5" max="5" width="14.6640625" style="11" customWidth="1"/>
    <col min="6" max="6" width="14.109375" style="11" customWidth="1"/>
    <col min="7" max="16384" width="10.33203125" style="11"/>
  </cols>
  <sheetData>
    <row r="1" spans="1:6" s="10" customFormat="1" ht="17.399999999999999" thickBot="1">
      <c r="A1" s="34" t="s">
        <v>80</v>
      </c>
      <c r="B1" s="5"/>
      <c r="C1" s="5"/>
      <c r="D1" s="5"/>
      <c r="E1" s="5"/>
      <c r="F1" s="5"/>
    </row>
    <row r="2" spans="1:6" ht="15.75" customHeight="1" thickBot="1">
      <c r="A2" s="128"/>
      <c r="B2" s="179"/>
      <c r="C2" s="167" t="s">
        <v>2</v>
      </c>
      <c r="D2" s="167" t="s">
        <v>3</v>
      </c>
      <c r="E2" s="167" t="s">
        <v>2</v>
      </c>
      <c r="F2" s="167" t="s">
        <v>3</v>
      </c>
    </row>
    <row r="3" spans="1:6" ht="15.75" customHeight="1" thickBot="1">
      <c r="A3" s="125"/>
      <c r="B3" s="180"/>
      <c r="C3" s="331">
        <v>45838</v>
      </c>
      <c r="D3" s="289"/>
      <c r="E3" s="331">
        <v>45747</v>
      </c>
      <c r="F3" s="289"/>
    </row>
    <row r="4" spans="1:6" ht="27" thickBot="1">
      <c r="A4" s="76" t="s">
        <v>413</v>
      </c>
      <c r="B4" s="181"/>
      <c r="C4" s="167" t="s">
        <v>95</v>
      </c>
      <c r="D4" s="167" t="s">
        <v>96</v>
      </c>
      <c r="E4" s="167" t="s">
        <v>95</v>
      </c>
      <c r="F4" s="167" t="s">
        <v>96</v>
      </c>
    </row>
    <row r="5" spans="1:6" ht="13.8" thickBot="1">
      <c r="A5" s="183" t="s">
        <v>54</v>
      </c>
      <c r="B5" s="175"/>
      <c r="C5" s="175"/>
      <c r="D5" s="175"/>
      <c r="E5" s="175"/>
      <c r="F5" s="175"/>
    </row>
    <row r="6" spans="1:6" ht="13.8" thickBot="1">
      <c r="A6" s="55">
        <v>1</v>
      </c>
      <c r="B6" s="54" t="s">
        <v>55</v>
      </c>
      <c r="C6" s="176"/>
      <c r="D6" s="62">
        <v>3292</v>
      </c>
      <c r="E6" s="176"/>
      <c r="F6" s="62">
        <v>2836</v>
      </c>
    </row>
    <row r="7" spans="1:6" ht="12.75" customHeight="1" thickBot="1">
      <c r="A7" s="55"/>
      <c r="B7" s="54" t="s">
        <v>83</v>
      </c>
      <c r="C7" s="176"/>
      <c r="D7" s="169">
        <v>0</v>
      </c>
      <c r="E7" s="176"/>
      <c r="F7" s="169">
        <v>0</v>
      </c>
    </row>
    <row r="8" spans="1:6" ht="26.25" customHeight="1" thickBot="1">
      <c r="A8" s="55"/>
      <c r="B8" s="54" t="s">
        <v>84</v>
      </c>
      <c r="C8" s="176"/>
      <c r="D8" s="169">
        <v>0</v>
      </c>
      <c r="E8" s="176"/>
      <c r="F8" s="169">
        <v>0</v>
      </c>
    </row>
    <row r="9" spans="1:6" ht="13.8" thickBot="1">
      <c r="A9" s="183" t="s">
        <v>56</v>
      </c>
      <c r="B9" s="175"/>
      <c r="C9" s="175"/>
      <c r="D9" s="175"/>
      <c r="E9" s="175"/>
      <c r="F9" s="175"/>
    </row>
    <row r="10" spans="1:6" ht="39" customHeight="1" thickBot="1">
      <c r="A10" s="69">
        <v>2</v>
      </c>
      <c r="B10" s="99" t="s">
        <v>57</v>
      </c>
      <c r="C10" s="185">
        <v>7856</v>
      </c>
      <c r="D10" s="185">
        <v>1452</v>
      </c>
      <c r="E10" s="185">
        <v>7395</v>
      </c>
      <c r="F10" s="185">
        <v>1370</v>
      </c>
    </row>
    <row r="11" spans="1:6" ht="13.8" thickBot="1">
      <c r="A11" s="55">
        <v>3</v>
      </c>
      <c r="B11" s="54" t="s">
        <v>58</v>
      </c>
      <c r="C11" s="169">
        <v>2229</v>
      </c>
      <c r="D11" s="169">
        <v>111</v>
      </c>
      <c r="E11" s="169">
        <v>2078</v>
      </c>
      <c r="F11" s="169">
        <v>104</v>
      </c>
    </row>
    <row r="12" spans="1:6" ht="12.75" customHeight="1" thickBot="1">
      <c r="A12" s="55">
        <v>4</v>
      </c>
      <c r="B12" s="54" t="s">
        <v>59</v>
      </c>
      <c r="C12" s="169">
        <v>5627</v>
      </c>
      <c r="D12" s="169">
        <v>1341</v>
      </c>
      <c r="E12" s="169">
        <v>5317</v>
      </c>
      <c r="F12" s="169">
        <v>1266</v>
      </c>
    </row>
    <row r="13" spans="1:6" ht="24.75" customHeight="1" thickBot="1">
      <c r="A13" s="69">
        <v>5</v>
      </c>
      <c r="B13" s="99" t="s">
        <v>60</v>
      </c>
      <c r="C13" s="185">
        <v>1331</v>
      </c>
      <c r="D13" s="185">
        <v>758</v>
      </c>
      <c r="E13" s="185">
        <v>1162</v>
      </c>
      <c r="F13" s="185">
        <v>726</v>
      </c>
    </row>
    <row r="14" spans="1:6" ht="37.5" customHeight="1" thickBot="1">
      <c r="A14" s="55">
        <v>6</v>
      </c>
      <c r="B14" s="54" t="s">
        <v>61</v>
      </c>
      <c r="C14" s="169">
        <v>0</v>
      </c>
      <c r="D14" s="169">
        <v>0</v>
      </c>
      <c r="E14" s="169">
        <v>0</v>
      </c>
      <c r="F14" s="169">
        <v>0</v>
      </c>
    </row>
    <row r="15" spans="1:6" ht="26.25" customHeight="1" thickBot="1">
      <c r="A15" s="55">
        <v>7</v>
      </c>
      <c r="B15" s="54" t="s">
        <v>62</v>
      </c>
      <c r="C15" s="169">
        <v>1331</v>
      </c>
      <c r="D15" s="169">
        <v>758</v>
      </c>
      <c r="E15" s="169">
        <v>1162</v>
      </c>
      <c r="F15" s="169">
        <v>726</v>
      </c>
    </row>
    <row r="16" spans="1:6" ht="13.8" thickBot="1">
      <c r="A16" s="55">
        <v>8</v>
      </c>
      <c r="B16" s="54" t="s">
        <v>63</v>
      </c>
      <c r="C16" s="58">
        <v>0</v>
      </c>
      <c r="D16" s="169">
        <v>0</v>
      </c>
      <c r="E16" s="58">
        <v>0</v>
      </c>
      <c r="F16" s="169">
        <v>0</v>
      </c>
    </row>
    <row r="17" spans="1:6" ht="19.5" customHeight="1" thickBot="1">
      <c r="A17" s="69">
        <v>9</v>
      </c>
      <c r="B17" s="99" t="s">
        <v>64</v>
      </c>
      <c r="C17" s="185">
        <v>0</v>
      </c>
      <c r="D17" s="185">
        <v>0</v>
      </c>
      <c r="E17" s="185">
        <v>0</v>
      </c>
      <c r="F17" s="185">
        <v>0</v>
      </c>
    </row>
    <row r="18" spans="1:6" ht="19.5" customHeight="1" thickBot="1">
      <c r="A18" s="69">
        <v>10</v>
      </c>
      <c r="B18" s="99" t="s">
        <v>65</v>
      </c>
      <c r="C18" s="93">
        <v>5817</v>
      </c>
      <c r="D18" s="185">
        <v>479</v>
      </c>
      <c r="E18" s="93">
        <v>6369</v>
      </c>
      <c r="F18" s="185">
        <v>477</v>
      </c>
    </row>
    <row r="19" spans="1:6" ht="31.5" customHeight="1" thickBot="1">
      <c r="A19" s="55">
        <v>11</v>
      </c>
      <c r="B19" s="54" t="s">
        <v>66</v>
      </c>
      <c r="C19" s="58">
        <v>4</v>
      </c>
      <c r="D19" s="169">
        <v>4</v>
      </c>
      <c r="E19" s="58">
        <v>5</v>
      </c>
      <c r="F19" s="169">
        <v>5</v>
      </c>
    </row>
    <row r="20" spans="1:6" ht="27.75" customHeight="1" thickBot="1">
      <c r="A20" s="55">
        <v>12</v>
      </c>
      <c r="B20" s="54" t="s">
        <v>67</v>
      </c>
      <c r="C20" s="169">
        <v>0</v>
      </c>
      <c r="D20" s="169">
        <v>0</v>
      </c>
      <c r="E20" s="169">
        <v>0</v>
      </c>
      <c r="F20" s="169">
        <v>0</v>
      </c>
    </row>
    <row r="21" spans="1:6" ht="12.75" customHeight="1" thickBot="1">
      <c r="A21" s="55">
        <v>13</v>
      </c>
      <c r="B21" s="54" t="s">
        <v>68</v>
      </c>
      <c r="C21" s="169">
        <v>3227</v>
      </c>
      <c r="D21" s="169">
        <v>282</v>
      </c>
      <c r="E21" s="169">
        <v>3479</v>
      </c>
      <c r="F21" s="169">
        <v>303</v>
      </c>
    </row>
    <row r="22" spans="1:6" ht="19.5" customHeight="1" thickBot="1">
      <c r="A22" s="55">
        <v>14</v>
      </c>
      <c r="B22" s="54" t="s">
        <v>69</v>
      </c>
      <c r="C22" s="169">
        <v>0</v>
      </c>
      <c r="D22" s="169">
        <v>0</v>
      </c>
      <c r="E22" s="169">
        <v>0</v>
      </c>
      <c r="F22" s="169">
        <v>0</v>
      </c>
    </row>
    <row r="23" spans="1:6" ht="19.5" customHeight="1" thickBot="1">
      <c r="A23" s="55">
        <v>15</v>
      </c>
      <c r="B23" s="54" t="s">
        <v>70</v>
      </c>
      <c r="C23" s="169">
        <v>2585</v>
      </c>
      <c r="D23" s="169">
        <v>193</v>
      </c>
      <c r="E23" s="169">
        <v>2885</v>
      </c>
      <c r="F23" s="169">
        <v>169</v>
      </c>
    </row>
    <row r="24" spans="1:6" ht="19.5" customHeight="1" thickBot="1">
      <c r="A24" s="69">
        <v>16</v>
      </c>
      <c r="B24" s="99" t="s">
        <v>71</v>
      </c>
      <c r="C24" s="184"/>
      <c r="D24" s="185">
        <v>2689</v>
      </c>
      <c r="E24" s="184"/>
      <c r="F24" s="185">
        <v>2573.0785853166362</v>
      </c>
    </row>
    <row r="25" spans="1:6" ht="13.8" thickBot="1">
      <c r="A25" s="183" t="s">
        <v>72</v>
      </c>
      <c r="B25" s="175"/>
      <c r="C25" s="175"/>
      <c r="D25" s="175"/>
      <c r="E25" s="175"/>
      <c r="F25" s="175"/>
    </row>
    <row r="26" spans="1:6" ht="19.5" customHeight="1" thickBot="1">
      <c r="A26" s="55">
        <v>17</v>
      </c>
      <c r="B26" s="54" t="s">
        <v>73</v>
      </c>
      <c r="C26" s="169">
        <v>0</v>
      </c>
      <c r="D26" s="169">
        <v>0</v>
      </c>
      <c r="E26" s="169">
        <v>0</v>
      </c>
      <c r="F26" s="169">
        <v>0</v>
      </c>
    </row>
    <row r="27" spans="1:6" ht="24" customHeight="1" thickBot="1">
      <c r="A27" s="55">
        <v>18</v>
      </c>
      <c r="B27" s="53" t="s">
        <v>74</v>
      </c>
      <c r="C27" s="169">
        <v>639</v>
      </c>
      <c r="D27" s="169">
        <v>480</v>
      </c>
      <c r="E27" s="169">
        <v>650</v>
      </c>
      <c r="F27" s="169">
        <v>590</v>
      </c>
    </row>
    <row r="28" spans="1:6" ht="13.8" thickBot="1">
      <c r="A28" s="55">
        <v>19</v>
      </c>
      <c r="B28" s="53" t="s">
        <v>75</v>
      </c>
      <c r="C28" s="58">
        <v>18</v>
      </c>
      <c r="D28" s="169">
        <v>18</v>
      </c>
      <c r="E28" s="58">
        <v>12</v>
      </c>
      <c r="F28" s="169">
        <v>12</v>
      </c>
    </row>
    <row r="29" spans="1:6" ht="12.75" customHeight="1" thickBot="1">
      <c r="A29" s="69">
        <v>20</v>
      </c>
      <c r="B29" s="80" t="s">
        <v>76</v>
      </c>
      <c r="C29" s="93">
        <v>657</v>
      </c>
      <c r="D29" s="185">
        <v>498</v>
      </c>
      <c r="E29" s="93">
        <v>662</v>
      </c>
      <c r="F29" s="185">
        <v>602</v>
      </c>
    </row>
    <row r="30" spans="1:6" ht="15.75" customHeight="1" thickBot="1">
      <c r="A30" s="177"/>
      <c r="B30" s="182" t="s">
        <v>94</v>
      </c>
      <c r="C30" s="177"/>
      <c r="D30" s="178"/>
      <c r="E30" s="177"/>
      <c r="F30" s="178"/>
    </row>
    <row r="31" spans="1:6" ht="13.8" thickBot="1">
      <c r="A31" s="69">
        <v>21</v>
      </c>
      <c r="B31" s="80" t="s">
        <v>55</v>
      </c>
      <c r="C31" s="184"/>
      <c r="D31" s="185">
        <v>3293</v>
      </c>
      <c r="E31" s="184"/>
      <c r="F31" s="185">
        <v>2836</v>
      </c>
    </row>
    <row r="32" spans="1:6" ht="12.75" customHeight="1" thickBot="1">
      <c r="A32" s="69">
        <v>22</v>
      </c>
      <c r="B32" s="80" t="s">
        <v>77</v>
      </c>
      <c r="C32" s="184"/>
      <c r="D32" s="185">
        <v>2190</v>
      </c>
      <c r="E32" s="184"/>
      <c r="F32" s="185">
        <v>1971</v>
      </c>
    </row>
    <row r="33" spans="1:6" ht="19.5" customHeight="1" thickBot="1">
      <c r="A33" s="69">
        <v>23</v>
      </c>
      <c r="B33" s="80" t="s">
        <v>78</v>
      </c>
      <c r="C33" s="184"/>
      <c r="D33" s="186">
        <v>151.1</v>
      </c>
      <c r="E33" s="184"/>
      <c r="F33" s="186">
        <v>143.9</v>
      </c>
    </row>
  </sheetData>
  <mergeCells count="2">
    <mergeCell ref="C3:D3"/>
    <mergeCell ref="E3:F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9B297-E343-49FF-8A55-2826F5AD4196}">
  <sheetPr>
    <tabColor rgb="FF92D050"/>
  </sheetPr>
  <dimension ref="A1:L84"/>
  <sheetViews>
    <sheetView showGridLines="0" zoomScale="130" zoomScaleNormal="130" workbookViewId="0"/>
  </sheetViews>
  <sheetFormatPr defaultColWidth="10.33203125" defaultRowHeight="12.6"/>
  <cols>
    <col min="1" max="1" width="10.5546875" style="204" bestFit="1" customWidth="1"/>
    <col min="2" max="2" width="52" style="11" customWidth="1"/>
    <col min="3" max="6" width="9.6640625" style="11" customWidth="1"/>
    <col min="7" max="7" width="12.88671875" style="11" customWidth="1"/>
    <col min="8" max="16384" width="10.33203125" style="11"/>
  </cols>
  <sheetData>
    <row r="1" spans="1:7" s="1" customFormat="1" ht="17.399999999999999" thickBot="1">
      <c r="A1" s="199" t="s">
        <v>342</v>
      </c>
      <c r="B1" s="36"/>
      <c r="C1" s="36"/>
      <c r="D1" s="36"/>
      <c r="E1" s="36"/>
      <c r="F1" s="36"/>
      <c r="G1" s="36"/>
    </row>
    <row r="2" spans="1:7" ht="19.5" customHeight="1" thickBot="1">
      <c r="A2" s="200"/>
      <c r="B2" s="193"/>
      <c r="C2" s="69" t="s">
        <v>2</v>
      </c>
      <c r="D2" s="69" t="s">
        <v>3</v>
      </c>
      <c r="E2" s="69" t="s">
        <v>4</v>
      </c>
      <c r="F2" s="69" t="s">
        <v>5</v>
      </c>
      <c r="G2" s="143" t="s">
        <v>6</v>
      </c>
    </row>
    <row r="3" spans="1:7" ht="19.5" customHeight="1" thickBot="1">
      <c r="A3" s="201">
        <v>45838</v>
      </c>
      <c r="B3" s="127"/>
      <c r="C3" s="335" t="s">
        <v>343</v>
      </c>
      <c r="D3" s="303"/>
      <c r="E3" s="303"/>
      <c r="F3" s="303"/>
      <c r="G3" s="143" t="s">
        <v>344</v>
      </c>
    </row>
    <row r="4" spans="1:7" ht="32.25" customHeight="1" thickBot="1">
      <c r="A4" s="202" t="s">
        <v>413</v>
      </c>
      <c r="B4" s="189"/>
      <c r="C4" s="69" t="s">
        <v>437</v>
      </c>
      <c r="D4" s="69" t="s">
        <v>345</v>
      </c>
      <c r="E4" s="69" t="s">
        <v>346</v>
      </c>
      <c r="F4" s="69" t="s">
        <v>347</v>
      </c>
      <c r="G4" s="143" t="s">
        <v>348</v>
      </c>
    </row>
    <row r="5" spans="1:7" ht="13.8" thickBot="1">
      <c r="A5" s="203" t="s">
        <v>349</v>
      </c>
      <c r="B5" s="138"/>
      <c r="C5" s="138"/>
      <c r="D5" s="138"/>
      <c r="E5" s="138"/>
      <c r="F5" s="138"/>
      <c r="G5" s="138"/>
    </row>
    <row r="6" spans="1:7" ht="13.8" thickBot="1">
      <c r="A6" s="206">
        <v>1</v>
      </c>
      <c r="B6" s="207" t="s">
        <v>350</v>
      </c>
      <c r="C6" s="100">
        <v>0</v>
      </c>
      <c r="D6" s="100">
        <v>0</v>
      </c>
      <c r="E6" s="100">
        <v>0</v>
      </c>
      <c r="F6" s="139">
        <v>3437</v>
      </c>
      <c r="G6" s="139">
        <v>3437</v>
      </c>
    </row>
    <row r="7" spans="1:7" ht="12.75" customHeight="1" thickBot="1">
      <c r="A7" s="205">
        <v>2</v>
      </c>
      <c r="B7" s="197" t="s">
        <v>351</v>
      </c>
      <c r="C7" s="136">
        <v>0</v>
      </c>
      <c r="D7" s="136">
        <v>0</v>
      </c>
      <c r="E7" s="136">
        <v>0</v>
      </c>
      <c r="F7" s="62">
        <v>3437</v>
      </c>
      <c r="G7" s="62">
        <v>3437</v>
      </c>
    </row>
    <row r="8" spans="1:7" ht="12.75" customHeight="1" thickBot="1">
      <c r="A8" s="205">
        <v>3</v>
      </c>
      <c r="B8" s="197" t="s">
        <v>352</v>
      </c>
      <c r="C8" s="136">
        <v>0</v>
      </c>
      <c r="D8" s="136">
        <v>0</v>
      </c>
      <c r="E8" s="136">
        <v>0</v>
      </c>
      <c r="F8" s="62">
        <v>0</v>
      </c>
      <c r="G8" s="62">
        <v>0</v>
      </c>
    </row>
    <row r="9" spans="1:7" ht="13.8" thickBot="1">
      <c r="A9" s="208">
        <v>4</v>
      </c>
      <c r="B9" s="207" t="s">
        <v>353</v>
      </c>
      <c r="C9" s="100">
        <v>0</v>
      </c>
      <c r="D9" s="100">
        <v>12604</v>
      </c>
      <c r="E9" s="100">
        <v>0</v>
      </c>
      <c r="F9" s="100">
        <v>0</v>
      </c>
      <c r="G9" s="100">
        <v>11474</v>
      </c>
    </row>
    <row r="10" spans="1:7" ht="12.75" customHeight="1" thickBot="1">
      <c r="A10" s="205">
        <v>5</v>
      </c>
      <c r="B10" s="197" t="s">
        <v>58</v>
      </c>
      <c r="C10" s="62">
        <v>0</v>
      </c>
      <c r="D10" s="62">
        <v>2608</v>
      </c>
      <c r="E10" s="62">
        <v>0</v>
      </c>
      <c r="F10" s="62">
        <v>0</v>
      </c>
      <c r="G10" s="62">
        <v>2477</v>
      </c>
    </row>
    <row r="11" spans="1:7" ht="12.75" customHeight="1" thickBot="1">
      <c r="A11" s="205">
        <v>6</v>
      </c>
      <c r="B11" s="197" t="s">
        <v>59</v>
      </c>
      <c r="C11" s="62">
        <v>0</v>
      </c>
      <c r="D11" s="62">
        <v>9996</v>
      </c>
      <c r="E11" s="62">
        <v>0</v>
      </c>
      <c r="F11" s="62">
        <v>0</v>
      </c>
      <c r="G11" s="62">
        <v>8996</v>
      </c>
    </row>
    <row r="12" spans="1:7" ht="12.75" customHeight="1" thickBot="1">
      <c r="A12" s="208">
        <v>7</v>
      </c>
      <c r="B12" s="207" t="s">
        <v>354</v>
      </c>
      <c r="C12" s="100">
        <v>0</v>
      </c>
      <c r="D12" s="100">
        <v>5316</v>
      </c>
      <c r="E12" s="100">
        <v>80</v>
      </c>
      <c r="F12" s="100">
        <v>7202</v>
      </c>
      <c r="G12" s="100">
        <v>9162</v>
      </c>
    </row>
    <row r="13" spans="1:7" ht="12.75" customHeight="1" thickBot="1">
      <c r="A13" s="205">
        <v>8</v>
      </c>
      <c r="B13" s="197" t="s">
        <v>355</v>
      </c>
      <c r="C13" s="62">
        <v>0</v>
      </c>
      <c r="D13" s="62">
        <v>0</v>
      </c>
      <c r="E13" s="62">
        <v>0</v>
      </c>
      <c r="F13" s="62">
        <v>0</v>
      </c>
      <c r="G13" s="62">
        <v>0</v>
      </c>
    </row>
    <row r="14" spans="1:7" ht="12.75" customHeight="1" thickBot="1">
      <c r="A14" s="205">
        <v>9</v>
      </c>
      <c r="B14" s="197" t="s">
        <v>356</v>
      </c>
      <c r="C14" s="62">
        <v>0</v>
      </c>
      <c r="D14" s="62">
        <v>5316</v>
      </c>
      <c r="E14" s="62">
        <v>80</v>
      </c>
      <c r="F14" s="62">
        <v>7202</v>
      </c>
      <c r="G14" s="62">
        <v>9162</v>
      </c>
    </row>
    <row r="15" spans="1:7" ht="13.8" thickBot="1">
      <c r="A15" s="205">
        <v>10</v>
      </c>
      <c r="B15" s="197" t="s">
        <v>357</v>
      </c>
      <c r="C15" s="62">
        <v>0</v>
      </c>
      <c r="D15" s="62">
        <v>0</v>
      </c>
      <c r="E15" s="62">
        <v>0</v>
      </c>
      <c r="F15" s="62">
        <v>0</v>
      </c>
      <c r="G15" s="62">
        <v>0</v>
      </c>
    </row>
    <row r="16" spans="1:7" ht="12.75" customHeight="1" thickBot="1">
      <c r="A16" s="208">
        <v>11</v>
      </c>
      <c r="B16" s="207" t="s">
        <v>358</v>
      </c>
      <c r="C16" s="100">
        <v>0</v>
      </c>
      <c r="D16" s="100">
        <v>256</v>
      </c>
      <c r="E16" s="100">
        <v>0</v>
      </c>
      <c r="F16" s="100">
        <v>0</v>
      </c>
      <c r="G16" s="100">
        <v>0</v>
      </c>
    </row>
    <row r="17" spans="1:7" ht="12.75" customHeight="1" thickBot="1">
      <c r="A17" s="205">
        <v>12</v>
      </c>
      <c r="B17" s="197" t="s">
        <v>359</v>
      </c>
      <c r="C17" s="210"/>
      <c r="D17" s="332">
        <v>96</v>
      </c>
      <c r="E17" s="333"/>
      <c r="F17" s="334"/>
      <c r="G17" s="62">
        <v>0</v>
      </c>
    </row>
    <row r="18" spans="1:7" ht="13.8" thickBot="1">
      <c r="A18" s="205">
        <v>13</v>
      </c>
      <c r="B18" s="197" t="s">
        <v>360</v>
      </c>
      <c r="C18" s="100">
        <v>0</v>
      </c>
      <c r="D18" s="100">
        <v>160</v>
      </c>
      <c r="E18" s="62">
        <v>0</v>
      </c>
      <c r="F18" s="62">
        <v>0</v>
      </c>
      <c r="G18" s="62">
        <v>0</v>
      </c>
    </row>
    <row r="19" spans="1:7" ht="13.8" thickBot="1">
      <c r="A19" s="196">
        <v>14</v>
      </c>
      <c r="B19" s="187" t="s">
        <v>361</v>
      </c>
      <c r="C19" s="210"/>
      <c r="D19" s="210"/>
      <c r="E19" s="210"/>
      <c r="F19" s="210"/>
      <c r="G19" s="194">
        <v>24074</v>
      </c>
    </row>
    <row r="20" spans="1:7" ht="13.8" thickBot="1">
      <c r="A20" s="196" t="s">
        <v>362</v>
      </c>
      <c r="B20" s="188"/>
      <c r="C20" s="188"/>
      <c r="D20" s="188"/>
      <c r="E20" s="188"/>
      <c r="F20" s="188"/>
      <c r="G20" s="188"/>
    </row>
    <row r="21" spans="1:7" ht="13.8" thickBot="1">
      <c r="A21" s="198">
        <v>15</v>
      </c>
      <c r="B21" s="197" t="s">
        <v>363</v>
      </c>
      <c r="C21" s="210"/>
      <c r="D21" s="210"/>
      <c r="E21" s="210"/>
      <c r="F21" s="210"/>
      <c r="G21" s="62">
        <v>68</v>
      </c>
    </row>
    <row r="22" spans="1:7" ht="27" thickBot="1">
      <c r="A22" s="198">
        <v>16</v>
      </c>
      <c r="B22" s="197" t="s">
        <v>364</v>
      </c>
      <c r="C22" s="62">
        <v>0</v>
      </c>
      <c r="D22" s="62">
        <v>0</v>
      </c>
      <c r="E22" s="62">
        <v>0</v>
      </c>
      <c r="F22" s="62">
        <v>0</v>
      </c>
      <c r="G22" s="62">
        <v>0</v>
      </c>
    </row>
    <row r="23" spans="1:7" ht="13.8" thickBot="1">
      <c r="A23" s="209">
        <v>17</v>
      </c>
      <c r="B23" s="207" t="s">
        <v>365</v>
      </c>
      <c r="C23" s="100">
        <v>0</v>
      </c>
      <c r="D23" s="62">
        <v>2091</v>
      </c>
      <c r="E23" s="100">
        <v>586</v>
      </c>
      <c r="F23" s="100">
        <v>21280</v>
      </c>
      <c r="G23" s="100">
        <v>19082</v>
      </c>
    </row>
    <row r="24" spans="1:7" ht="13.8" thickBot="1">
      <c r="A24" s="195">
        <v>18</v>
      </c>
      <c r="B24" s="79" t="s">
        <v>366</v>
      </c>
      <c r="C24" s="58">
        <v>0</v>
      </c>
      <c r="D24" s="58">
        <v>0</v>
      </c>
      <c r="E24" s="58">
        <v>0</v>
      </c>
      <c r="F24" s="58">
        <v>0</v>
      </c>
      <c r="G24" s="58">
        <v>0</v>
      </c>
    </row>
    <row r="25" spans="1:7" ht="27" thickBot="1">
      <c r="A25" s="195">
        <v>19</v>
      </c>
      <c r="B25" s="79" t="s">
        <v>367</v>
      </c>
      <c r="C25" s="58">
        <v>0</v>
      </c>
      <c r="D25" s="58">
        <v>983</v>
      </c>
      <c r="E25" s="58">
        <v>0</v>
      </c>
      <c r="F25" s="58">
        <v>0</v>
      </c>
      <c r="G25" s="58">
        <v>148</v>
      </c>
    </row>
    <row r="26" spans="1:7" ht="40.200000000000003" thickBot="1">
      <c r="A26" s="195">
        <v>20</v>
      </c>
      <c r="B26" s="79" t="s">
        <v>368</v>
      </c>
      <c r="C26" s="58">
        <v>0</v>
      </c>
      <c r="D26" s="58">
        <v>1107</v>
      </c>
      <c r="E26" s="58">
        <v>586</v>
      </c>
      <c r="F26" s="58">
        <v>21280</v>
      </c>
      <c r="G26" s="58">
        <v>18934</v>
      </c>
    </row>
    <row r="27" spans="1:7" ht="27" thickBot="1">
      <c r="A27" s="195">
        <v>21</v>
      </c>
      <c r="B27" s="79" t="s">
        <v>369</v>
      </c>
      <c r="C27" s="58">
        <v>0</v>
      </c>
      <c r="D27" s="58">
        <v>0</v>
      </c>
      <c r="E27" s="58">
        <v>0</v>
      </c>
      <c r="F27" s="58">
        <v>0</v>
      </c>
      <c r="G27" s="58">
        <v>0</v>
      </c>
    </row>
    <row r="28" spans="1:7" ht="13.8" thickBot="1">
      <c r="A28" s="195">
        <v>22</v>
      </c>
      <c r="B28" s="79" t="s">
        <v>370</v>
      </c>
      <c r="C28" s="58">
        <v>0</v>
      </c>
      <c r="D28" s="58">
        <v>0</v>
      </c>
      <c r="E28" s="58">
        <v>0</v>
      </c>
      <c r="F28" s="58">
        <v>0</v>
      </c>
      <c r="G28" s="58">
        <v>0</v>
      </c>
    </row>
    <row r="29" spans="1:7" ht="27" thickBot="1">
      <c r="A29" s="195">
        <v>23</v>
      </c>
      <c r="B29" s="79" t="s">
        <v>369</v>
      </c>
      <c r="C29" s="58">
        <v>0</v>
      </c>
      <c r="D29" s="58">
        <v>0</v>
      </c>
      <c r="E29" s="58">
        <v>0</v>
      </c>
      <c r="F29" s="58">
        <v>0</v>
      </c>
      <c r="G29" s="58">
        <v>0</v>
      </c>
    </row>
    <row r="30" spans="1:7" ht="27" thickBot="1">
      <c r="A30" s="195">
        <v>24</v>
      </c>
      <c r="B30" s="79" t="s">
        <v>371</v>
      </c>
      <c r="C30" s="58">
        <v>0</v>
      </c>
      <c r="D30" s="58">
        <v>0</v>
      </c>
      <c r="E30" s="58">
        <v>0</v>
      </c>
      <c r="F30" s="58">
        <v>0</v>
      </c>
      <c r="G30" s="58">
        <v>0</v>
      </c>
    </row>
    <row r="31" spans="1:7" ht="13.8" thickBot="1">
      <c r="A31" s="198">
        <v>25</v>
      </c>
      <c r="B31" s="197" t="s">
        <v>372</v>
      </c>
      <c r="C31" s="62">
        <v>0</v>
      </c>
      <c r="D31" s="62">
        <v>0</v>
      </c>
      <c r="E31" s="62">
        <v>0</v>
      </c>
      <c r="F31" s="62">
        <v>0</v>
      </c>
      <c r="G31" s="62">
        <v>0</v>
      </c>
    </row>
    <row r="32" spans="1:7" ht="13.8" thickBot="1">
      <c r="A32" s="209">
        <v>26</v>
      </c>
      <c r="B32" s="207" t="s">
        <v>373</v>
      </c>
      <c r="C32" s="100">
        <v>0</v>
      </c>
      <c r="D32" s="100">
        <v>59</v>
      </c>
      <c r="E32" s="100">
        <v>0</v>
      </c>
      <c r="F32" s="100">
        <v>1168</v>
      </c>
      <c r="G32" s="100">
        <v>1130</v>
      </c>
    </row>
    <row r="33" spans="1:7" ht="13.8" thickBot="1">
      <c r="A33" s="195">
        <v>27</v>
      </c>
      <c r="B33" s="79" t="s">
        <v>374</v>
      </c>
      <c r="C33" s="58">
        <v>0</v>
      </c>
      <c r="D33" s="210"/>
      <c r="E33" s="210"/>
      <c r="F33" s="210"/>
      <c r="G33" s="58">
        <v>0</v>
      </c>
    </row>
    <row r="34" spans="1:7" ht="27" thickBot="1">
      <c r="A34" s="195">
        <v>28</v>
      </c>
      <c r="B34" s="79" t="s">
        <v>375</v>
      </c>
      <c r="C34" s="210"/>
      <c r="D34" s="339">
        <v>0</v>
      </c>
      <c r="E34" s="340"/>
      <c r="F34" s="341"/>
      <c r="G34" s="58">
        <v>0</v>
      </c>
    </row>
    <row r="35" spans="1:7" ht="15.75" customHeight="1" thickBot="1">
      <c r="A35" s="195">
        <v>29</v>
      </c>
      <c r="B35" s="79" t="s">
        <v>438</v>
      </c>
      <c r="C35" s="210"/>
      <c r="D35" s="339">
        <v>157</v>
      </c>
      <c r="E35" s="340"/>
      <c r="F35" s="341"/>
      <c r="G35" s="58">
        <v>61</v>
      </c>
    </row>
    <row r="36" spans="1:7" ht="27" thickBot="1">
      <c r="A36" s="195">
        <v>30</v>
      </c>
      <c r="B36" s="79" t="s">
        <v>376</v>
      </c>
      <c r="C36" s="210"/>
      <c r="D36" s="339">
        <v>19</v>
      </c>
      <c r="E36" s="340"/>
      <c r="F36" s="341"/>
      <c r="G36" s="58">
        <v>19</v>
      </c>
    </row>
    <row r="37" spans="1:7" ht="13.8" thickBot="1">
      <c r="A37" s="195">
        <v>31</v>
      </c>
      <c r="B37" s="79" t="s">
        <v>377</v>
      </c>
      <c r="C37" s="58">
        <v>0</v>
      </c>
      <c r="D37" s="58">
        <v>59</v>
      </c>
      <c r="E37" s="58">
        <v>0</v>
      </c>
      <c r="F37" s="58">
        <v>992</v>
      </c>
      <c r="G37" s="58">
        <v>1050</v>
      </c>
    </row>
    <row r="38" spans="1:7" ht="15.75" customHeight="1" thickBot="1">
      <c r="A38" s="198">
        <v>32</v>
      </c>
      <c r="B38" s="197" t="s">
        <v>378</v>
      </c>
      <c r="C38" s="210"/>
      <c r="D38" s="336">
        <v>4367</v>
      </c>
      <c r="E38" s="337"/>
      <c r="F38" s="338"/>
      <c r="G38" s="62">
        <v>142</v>
      </c>
    </row>
    <row r="39" spans="1:7" ht="13.8" thickBot="1">
      <c r="A39" s="209">
        <v>33</v>
      </c>
      <c r="B39" s="207" t="s">
        <v>379</v>
      </c>
      <c r="C39" s="211"/>
      <c r="D39" s="211"/>
      <c r="E39" s="211"/>
      <c r="F39" s="211"/>
      <c r="G39" s="139">
        <v>20423</v>
      </c>
    </row>
    <row r="40" spans="1:7" ht="13.8" thickBot="1">
      <c r="A40" s="209">
        <v>34</v>
      </c>
      <c r="B40" s="207" t="s">
        <v>380</v>
      </c>
      <c r="C40" s="211"/>
      <c r="D40" s="211"/>
      <c r="E40" s="211"/>
      <c r="F40" s="211"/>
      <c r="G40" s="342">
        <v>117.9</v>
      </c>
    </row>
    <row r="45" spans="1:7" ht="13.2" thickBot="1"/>
    <row r="46" spans="1:7" ht="13.8" thickBot="1">
      <c r="A46" s="192"/>
      <c r="B46" s="193"/>
      <c r="C46" s="69" t="s">
        <v>2</v>
      </c>
      <c r="D46" s="69" t="s">
        <v>3</v>
      </c>
      <c r="E46" s="69" t="s">
        <v>4</v>
      </c>
      <c r="F46" s="69" t="s">
        <v>5</v>
      </c>
      <c r="G46" s="143" t="s">
        <v>6</v>
      </c>
    </row>
    <row r="47" spans="1:7" ht="13.8" thickBot="1">
      <c r="A47" s="191">
        <v>45747</v>
      </c>
      <c r="B47" s="127"/>
      <c r="C47" s="335" t="s">
        <v>343</v>
      </c>
      <c r="D47" s="303"/>
      <c r="E47" s="303"/>
      <c r="F47" s="303"/>
      <c r="G47" s="143" t="s">
        <v>344</v>
      </c>
    </row>
    <row r="48" spans="1:7" ht="27" thickBot="1">
      <c r="A48" s="190" t="s">
        <v>413</v>
      </c>
      <c r="B48" s="189"/>
      <c r="C48" s="69" t="s">
        <v>437</v>
      </c>
      <c r="D48" s="69" t="s">
        <v>345</v>
      </c>
      <c r="E48" s="69" t="s">
        <v>346</v>
      </c>
      <c r="F48" s="69" t="s">
        <v>347</v>
      </c>
      <c r="G48" s="143" t="s">
        <v>348</v>
      </c>
    </row>
    <row r="49" spans="1:12" ht="13.8" thickBot="1">
      <c r="A49" s="138" t="s">
        <v>349</v>
      </c>
      <c r="B49" s="138"/>
      <c r="C49" s="138"/>
      <c r="D49" s="138"/>
      <c r="E49" s="138"/>
      <c r="F49" s="138"/>
      <c r="G49" s="138"/>
    </row>
    <row r="50" spans="1:12" ht="13.8" thickBot="1">
      <c r="A50" s="206">
        <v>1</v>
      </c>
      <c r="B50" s="207" t="s">
        <v>350</v>
      </c>
      <c r="C50" s="100">
        <v>0</v>
      </c>
      <c r="D50" s="100">
        <v>0</v>
      </c>
      <c r="E50" s="100">
        <v>0</v>
      </c>
      <c r="F50" s="139">
        <v>3374</v>
      </c>
      <c r="G50" s="139">
        <v>3374</v>
      </c>
    </row>
    <row r="51" spans="1:12" ht="13.8" thickBot="1">
      <c r="A51" s="205">
        <v>2</v>
      </c>
      <c r="B51" s="197" t="s">
        <v>351</v>
      </c>
      <c r="C51" s="136">
        <v>0</v>
      </c>
      <c r="D51" s="136">
        <v>0</v>
      </c>
      <c r="E51" s="136">
        <v>0</v>
      </c>
      <c r="F51" s="62">
        <v>3374</v>
      </c>
      <c r="G51" s="62">
        <v>3374</v>
      </c>
    </row>
    <row r="52" spans="1:12" ht="13.8" thickBot="1">
      <c r="A52" s="205">
        <v>3</v>
      </c>
      <c r="B52" s="197" t="s">
        <v>352</v>
      </c>
      <c r="C52" s="136">
        <v>0</v>
      </c>
      <c r="D52" s="136">
        <v>0</v>
      </c>
      <c r="E52" s="136">
        <v>0</v>
      </c>
      <c r="F52" s="62">
        <v>0</v>
      </c>
      <c r="G52" s="62">
        <v>0</v>
      </c>
    </row>
    <row r="53" spans="1:12" ht="13.8" thickBot="1">
      <c r="A53" s="208">
        <v>4</v>
      </c>
      <c r="B53" s="207" t="s">
        <v>353</v>
      </c>
      <c r="C53" s="100">
        <v>0</v>
      </c>
      <c r="D53" s="100">
        <v>12593</v>
      </c>
      <c r="E53" s="100">
        <v>0</v>
      </c>
      <c r="F53" s="100">
        <v>0</v>
      </c>
      <c r="G53" s="100">
        <v>11486</v>
      </c>
    </row>
    <row r="54" spans="1:12" ht="13.8" thickBot="1">
      <c r="A54" s="205">
        <v>5</v>
      </c>
      <c r="B54" s="197" t="s">
        <v>58</v>
      </c>
      <c r="C54" s="62">
        <v>0</v>
      </c>
      <c r="D54" s="62">
        <v>2483</v>
      </c>
      <c r="E54" s="62">
        <v>0</v>
      </c>
      <c r="F54" s="62">
        <v>0</v>
      </c>
      <c r="G54" s="62">
        <v>2385</v>
      </c>
    </row>
    <row r="55" spans="1:12" ht="13.8" thickBot="1">
      <c r="A55" s="205">
        <v>6</v>
      </c>
      <c r="B55" s="197" t="s">
        <v>59</v>
      </c>
      <c r="C55" s="62">
        <v>0</v>
      </c>
      <c r="D55" s="62">
        <v>10110</v>
      </c>
      <c r="E55" s="62">
        <v>0</v>
      </c>
      <c r="F55" s="62">
        <v>0</v>
      </c>
      <c r="G55" s="62">
        <v>9101</v>
      </c>
    </row>
    <row r="56" spans="1:12" ht="13.8" thickBot="1">
      <c r="A56" s="208">
        <v>7</v>
      </c>
      <c r="B56" s="207" t="s">
        <v>354</v>
      </c>
      <c r="C56" s="100">
        <v>0</v>
      </c>
      <c r="D56" s="100">
        <v>5076</v>
      </c>
      <c r="E56" s="100">
        <v>30</v>
      </c>
      <c r="F56" s="100">
        <v>4902</v>
      </c>
      <c r="G56" s="100">
        <v>6638</v>
      </c>
      <c r="I56" s="44"/>
      <c r="J56" s="44"/>
      <c r="K56" s="44"/>
      <c r="L56" s="44"/>
    </row>
    <row r="57" spans="1:12" ht="13.8" thickBot="1">
      <c r="A57" s="205">
        <v>8</v>
      </c>
      <c r="B57" s="197" t="s">
        <v>355</v>
      </c>
      <c r="C57" s="62">
        <v>0</v>
      </c>
      <c r="D57" s="62">
        <v>0</v>
      </c>
      <c r="E57" s="62">
        <v>0</v>
      </c>
      <c r="F57" s="62">
        <v>0</v>
      </c>
      <c r="G57" s="62">
        <v>0</v>
      </c>
      <c r="I57" s="44"/>
      <c r="J57" s="44"/>
      <c r="K57" s="44"/>
      <c r="L57" s="44"/>
    </row>
    <row r="58" spans="1:12" ht="13.8" thickBot="1">
      <c r="A58" s="205">
        <v>9</v>
      </c>
      <c r="B58" s="197" t="s">
        <v>356</v>
      </c>
      <c r="C58" s="62">
        <v>0</v>
      </c>
      <c r="D58" s="62">
        <v>5076</v>
      </c>
      <c r="E58" s="62">
        <v>30</v>
      </c>
      <c r="F58" s="62">
        <v>4902</v>
      </c>
      <c r="G58" s="62">
        <v>6638</v>
      </c>
      <c r="I58" s="44"/>
      <c r="J58" s="44"/>
      <c r="K58" s="44"/>
      <c r="L58" s="44"/>
    </row>
    <row r="59" spans="1:12" ht="13.8" thickBot="1">
      <c r="A59" s="205">
        <v>10</v>
      </c>
      <c r="B59" s="197" t="s">
        <v>357</v>
      </c>
      <c r="C59" s="62">
        <v>0</v>
      </c>
      <c r="D59" s="62">
        <v>0</v>
      </c>
      <c r="E59" s="62">
        <v>0</v>
      </c>
      <c r="F59" s="62">
        <v>0</v>
      </c>
      <c r="G59" s="62">
        <v>0</v>
      </c>
      <c r="I59" s="44"/>
      <c r="J59" s="44"/>
      <c r="K59" s="44"/>
      <c r="L59" s="44"/>
    </row>
    <row r="60" spans="1:12" ht="13.8" thickBot="1">
      <c r="A60" s="208">
        <v>11</v>
      </c>
      <c r="B60" s="207" t="s">
        <v>358</v>
      </c>
      <c r="C60" s="100">
        <v>0</v>
      </c>
      <c r="D60" s="100">
        <v>188</v>
      </c>
      <c r="E60" s="100">
        <v>0</v>
      </c>
      <c r="F60" s="100">
        <v>0</v>
      </c>
      <c r="G60" s="100">
        <v>0</v>
      </c>
      <c r="I60" s="44"/>
      <c r="J60" s="44"/>
      <c r="K60" s="44"/>
      <c r="L60" s="44"/>
    </row>
    <row r="61" spans="1:12" ht="15.75" customHeight="1" thickBot="1">
      <c r="A61" s="205">
        <v>12</v>
      </c>
      <c r="B61" s="197" t="s">
        <v>359</v>
      </c>
      <c r="C61" s="210"/>
      <c r="D61" s="336">
        <v>72</v>
      </c>
      <c r="E61" s="337"/>
      <c r="F61" s="338"/>
      <c r="G61" s="62">
        <v>0</v>
      </c>
      <c r="I61" s="44"/>
      <c r="J61" s="44"/>
      <c r="K61" s="44"/>
      <c r="L61" s="44"/>
    </row>
    <row r="62" spans="1:12" ht="13.8" thickBot="1">
      <c r="A62" s="205">
        <v>13</v>
      </c>
      <c r="B62" s="197" t="s">
        <v>360</v>
      </c>
      <c r="C62" s="62">
        <v>0</v>
      </c>
      <c r="D62" s="62">
        <v>116</v>
      </c>
      <c r="E62" s="62">
        <v>0</v>
      </c>
      <c r="F62" s="62">
        <v>0</v>
      </c>
      <c r="G62" s="62">
        <v>0</v>
      </c>
      <c r="I62" s="44"/>
      <c r="J62" s="44"/>
      <c r="K62" s="44"/>
      <c r="L62" s="44"/>
    </row>
    <row r="63" spans="1:12" ht="13.8" thickBot="1">
      <c r="A63" s="196">
        <v>14</v>
      </c>
      <c r="B63" s="187" t="s">
        <v>361</v>
      </c>
      <c r="C63" s="210"/>
      <c r="D63" s="210"/>
      <c r="E63" s="210"/>
      <c r="F63" s="210"/>
      <c r="G63" s="194">
        <v>21498</v>
      </c>
      <c r="I63" s="44"/>
      <c r="J63" s="44"/>
      <c r="K63" s="44"/>
      <c r="L63" s="44"/>
    </row>
    <row r="64" spans="1:12" ht="13.8" thickBot="1">
      <c r="A64" s="196" t="s">
        <v>362</v>
      </c>
      <c r="B64" s="188"/>
      <c r="C64" s="188"/>
      <c r="D64" s="188"/>
      <c r="E64" s="188"/>
      <c r="F64" s="188"/>
      <c r="G64" s="188"/>
      <c r="I64" s="44"/>
      <c r="J64" s="44"/>
      <c r="K64" s="44"/>
      <c r="L64" s="44"/>
    </row>
    <row r="65" spans="1:12" ht="13.8" thickBot="1">
      <c r="A65" s="198">
        <v>15</v>
      </c>
      <c r="B65" s="197" t="s">
        <v>363</v>
      </c>
      <c r="C65" s="210"/>
      <c r="D65" s="210"/>
      <c r="E65" s="210"/>
      <c r="F65" s="210"/>
      <c r="G65" s="62">
        <v>112</v>
      </c>
      <c r="I65" s="44"/>
      <c r="J65" s="44"/>
      <c r="K65" s="44"/>
      <c r="L65" s="44"/>
    </row>
    <row r="66" spans="1:12" ht="27" thickBot="1">
      <c r="A66" s="198">
        <v>16</v>
      </c>
      <c r="B66" s="197" t="s">
        <v>364</v>
      </c>
      <c r="C66" s="62">
        <v>0</v>
      </c>
      <c r="D66" s="62">
        <v>0</v>
      </c>
      <c r="E66" s="62">
        <v>0</v>
      </c>
      <c r="F66" s="62">
        <v>0</v>
      </c>
      <c r="G66" s="62">
        <v>0</v>
      </c>
      <c r="I66" s="44"/>
      <c r="J66" s="44"/>
      <c r="K66" s="44"/>
      <c r="L66" s="44"/>
    </row>
    <row r="67" spans="1:12" ht="13.8" thickBot="1">
      <c r="A67" s="209">
        <v>17</v>
      </c>
      <c r="B67" s="207" t="s">
        <v>365</v>
      </c>
      <c r="C67" s="100">
        <v>0</v>
      </c>
      <c r="D67" s="100">
        <v>2150</v>
      </c>
      <c r="E67" s="100">
        <v>601</v>
      </c>
      <c r="F67" s="100">
        <v>18985</v>
      </c>
      <c r="G67" s="100">
        <v>17245</v>
      </c>
      <c r="I67" s="44"/>
      <c r="J67" s="44"/>
      <c r="K67" s="44"/>
      <c r="L67" s="44"/>
    </row>
    <row r="68" spans="1:12" ht="13.8" thickBot="1">
      <c r="A68" s="195">
        <v>18</v>
      </c>
      <c r="B68" s="79" t="s">
        <v>366</v>
      </c>
      <c r="C68" s="58">
        <v>0</v>
      </c>
      <c r="D68" s="58">
        <v>0</v>
      </c>
      <c r="E68" s="58">
        <v>0</v>
      </c>
      <c r="F68" s="58">
        <v>0</v>
      </c>
      <c r="G68" s="58">
        <v>0</v>
      </c>
      <c r="I68" s="44"/>
      <c r="J68" s="44"/>
      <c r="K68" s="44"/>
      <c r="L68" s="44"/>
    </row>
    <row r="69" spans="1:12" ht="27" thickBot="1">
      <c r="A69" s="195">
        <v>19</v>
      </c>
      <c r="B69" s="79" t="s">
        <v>367</v>
      </c>
      <c r="C69" s="58">
        <v>0</v>
      </c>
      <c r="D69" s="58">
        <v>766</v>
      </c>
      <c r="E69" s="58">
        <v>0</v>
      </c>
      <c r="F69" s="58">
        <v>0</v>
      </c>
      <c r="G69" s="58">
        <v>115</v>
      </c>
      <c r="I69" s="44"/>
      <c r="J69" s="44"/>
      <c r="K69" s="44"/>
      <c r="L69" s="44"/>
    </row>
    <row r="70" spans="1:12" ht="40.200000000000003" thickBot="1">
      <c r="A70" s="195">
        <v>20</v>
      </c>
      <c r="B70" s="79" t="s">
        <v>368</v>
      </c>
      <c r="C70" s="58">
        <v>0</v>
      </c>
      <c r="D70" s="58">
        <v>1384</v>
      </c>
      <c r="E70" s="58">
        <v>601</v>
      </c>
      <c r="F70" s="58">
        <v>18985</v>
      </c>
      <c r="G70" s="58">
        <v>17130</v>
      </c>
      <c r="I70" s="44"/>
      <c r="J70" s="44"/>
      <c r="K70" s="44"/>
      <c r="L70" s="44"/>
    </row>
    <row r="71" spans="1:12" ht="27" thickBot="1">
      <c r="A71" s="195">
        <v>21</v>
      </c>
      <c r="B71" s="79" t="s">
        <v>369</v>
      </c>
      <c r="C71" s="58">
        <v>0</v>
      </c>
      <c r="D71" s="58">
        <v>0</v>
      </c>
      <c r="E71" s="58">
        <v>0</v>
      </c>
      <c r="F71" s="58">
        <v>0</v>
      </c>
      <c r="G71" s="58">
        <v>0</v>
      </c>
      <c r="I71" s="44"/>
      <c r="J71" s="44"/>
      <c r="K71" s="44"/>
      <c r="L71" s="44"/>
    </row>
    <row r="72" spans="1:12" ht="13.8" thickBot="1">
      <c r="A72" s="195">
        <v>22</v>
      </c>
      <c r="B72" s="79" t="s">
        <v>370</v>
      </c>
      <c r="C72" s="58">
        <v>0</v>
      </c>
      <c r="D72" s="58">
        <v>0</v>
      </c>
      <c r="E72" s="58">
        <v>0</v>
      </c>
      <c r="F72" s="58">
        <v>0</v>
      </c>
      <c r="G72" s="58">
        <v>0</v>
      </c>
      <c r="I72" s="44"/>
      <c r="J72" s="44"/>
      <c r="K72" s="44"/>
      <c r="L72" s="44"/>
    </row>
    <row r="73" spans="1:12" ht="27" thickBot="1">
      <c r="A73" s="195">
        <v>23</v>
      </c>
      <c r="B73" s="79" t="s">
        <v>369</v>
      </c>
      <c r="C73" s="58">
        <v>0</v>
      </c>
      <c r="D73" s="58">
        <v>0</v>
      </c>
      <c r="E73" s="58">
        <v>0</v>
      </c>
      <c r="F73" s="58">
        <v>0</v>
      </c>
      <c r="G73" s="58">
        <v>0</v>
      </c>
      <c r="I73" s="44"/>
      <c r="J73" s="44"/>
      <c r="K73" s="44"/>
      <c r="L73" s="44"/>
    </row>
    <row r="74" spans="1:12" ht="27" thickBot="1">
      <c r="A74" s="195">
        <v>24</v>
      </c>
      <c r="B74" s="79" t="s">
        <v>371</v>
      </c>
      <c r="C74" s="58">
        <v>0</v>
      </c>
      <c r="D74" s="58">
        <v>0</v>
      </c>
      <c r="E74" s="58">
        <v>0</v>
      </c>
      <c r="F74" s="58">
        <v>0</v>
      </c>
      <c r="G74" s="58">
        <v>0</v>
      </c>
      <c r="I74" s="44"/>
      <c r="J74" s="44"/>
      <c r="K74" s="44"/>
      <c r="L74" s="44"/>
    </row>
    <row r="75" spans="1:12" ht="13.8" thickBot="1">
      <c r="A75" s="198">
        <v>25</v>
      </c>
      <c r="B75" s="197" t="s">
        <v>372</v>
      </c>
      <c r="C75" s="62">
        <v>0</v>
      </c>
      <c r="D75" s="62">
        <v>0</v>
      </c>
      <c r="E75" s="62">
        <v>0</v>
      </c>
      <c r="F75" s="62">
        <v>0</v>
      </c>
      <c r="G75" s="62">
        <v>0</v>
      </c>
      <c r="I75" s="44"/>
      <c r="J75" s="44"/>
      <c r="K75" s="44"/>
      <c r="L75" s="44"/>
    </row>
    <row r="76" spans="1:12" ht="13.8" thickBot="1">
      <c r="A76" s="209">
        <v>26</v>
      </c>
      <c r="B76" s="207" t="s">
        <v>373</v>
      </c>
      <c r="C76" s="100">
        <v>0</v>
      </c>
      <c r="D76" s="100">
        <v>64</v>
      </c>
      <c r="E76" s="100">
        <v>0</v>
      </c>
      <c r="F76" s="100">
        <v>1037</v>
      </c>
      <c r="G76" s="100">
        <v>1029</v>
      </c>
      <c r="I76" s="44"/>
      <c r="J76" s="44"/>
      <c r="K76" s="44"/>
      <c r="L76" s="44"/>
    </row>
    <row r="77" spans="1:12" ht="13.8" thickBot="1">
      <c r="A77" s="195">
        <v>27</v>
      </c>
      <c r="B77" s="79" t="s">
        <v>374</v>
      </c>
      <c r="C77" s="58">
        <v>0</v>
      </c>
      <c r="D77" s="210">
        <v>0</v>
      </c>
      <c r="E77" s="210">
        <v>0</v>
      </c>
      <c r="F77" s="210">
        <v>0</v>
      </c>
      <c r="G77" s="58">
        <v>0</v>
      </c>
      <c r="I77" s="44"/>
      <c r="J77" s="44"/>
      <c r="K77" s="44"/>
      <c r="L77" s="44"/>
    </row>
    <row r="78" spans="1:12" ht="27" thickBot="1">
      <c r="A78" s="195">
        <v>28</v>
      </c>
      <c r="B78" s="79" t="s">
        <v>375</v>
      </c>
      <c r="C78" s="210"/>
      <c r="D78" s="339">
        <v>0</v>
      </c>
      <c r="E78" s="340"/>
      <c r="F78" s="341"/>
      <c r="G78" s="58">
        <v>0</v>
      </c>
      <c r="I78" s="44"/>
      <c r="J78" s="44"/>
      <c r="K78" s="44"/>
      <c r="L78" s="44"/>
    </row>
    <row r="79" spans="1:12" ht="15.75" customHeight="1" thickBot="1">
      <c r="A79" s="195">
        <v>29</v>
      </c>
      <c r="B79" s="79" t="s">
        <v>438</v>
      </c>
      <c r="C79" s="210"/>
      <c r="D79" s="339">
        <v>116</v>
      </c>
      <c r="E79" s="340"/>
      <c r="F79" s="341"/>
      <c r="G79" s="58">
        <v>44</v>
      </c>
      <c r="I79" s="44"/>
      <c r="J79" s="44"/>
      <c r="K79" s="44"/>
      <c r="L79" s="44"/>
    </row>
    <row r="80" spans="1:12" ht="27" thickBot="1">
      <c r="A80" s="195">
        <v>30</v>
      </c>
      <c r="B80" s="79" t="s">
        <v>376</v>
      </c>
      <c r="C80" s="210"/>
      <c r="D80" s="339">
        <v>14</v>
      </c>
      <c r="E80" s="340"/>
      <c r="F80" s="341"/>
      <c r="G80" s="58">
        <v>14</v>
      </c>
      <c r="I80" s="44"/>
      <c r="J80" s="44"/>
      <c r="K80" s="44"/>
      <c r="L80" s="44"/>
    </row>
    <row r="81" spans="1:12" ht="13.8" thickBot="1">
      <c r="A81" s="195">
        <v>31</v>
      </c>
      <c r="B81" s="79" t="s">
        <v>377</v>
      </c>
      <c r="C81" s="58">
        <v>0</v>
      </c>
      <c r="D81" s="58">
        <v>64</v>
      </c>
      <c r="E81" s="58">
        <v>0</v>
      </c>
      <c r="F81" s="58">
        <v>906</v>
      </c>
      <c r="G81" s="58">
        <v>970</v>
      </c>
      <c r="I81" s="44"/>
      <c r="J81" s="44"/>
      <c r="K81" s="44"/>
      <c r="L81" s="44"/>
    </row>
    <row r="82" spans="1:12" ht="15.75" customHeight="1" thickBot="1">
      <c r="A82" s="198">
        <v>32</v>
      </c>
      <c r="B82" s="197" t="s">
        <v>378</v>
      </c>
      <c r="C82" s="210"/>
      <c r="D82" s="336">
        <v>5932</v>
      </c>
      <c r="E82" s="337"/>
      <c r="F82" s="338"/>
      <c r="G82" s="62">
        <v>195</v>
      </c>
      <c r="I82" s="44"/>
      <c r="J82" s="44"/>
      <c r="K82" s="44"/>
      <c r="L82" s="44"/>
    </row>
    <row r="83" spans="1:12" ht="13.8" thickBot="1">
      <c r="A83" s="209">
        <v>33</v>
      </c>
      <c r="B83" s="207" t="s">
        <v>379</v>
      </c>
      <c r="C83" s="211"/>
      <c r="D83" s="211"/>
      <c r="E83" s="211"/>
      <c r="F83" s="211"/>
      <c r="G83" s="139">
        <v>18580</v>
      </c>
      <c r="I83" s="44"/>
      <c r="J83" s="44"/>
      <c r="K83" s="44"/>
      <c r="L83" s="44"/>
    </row>
    <row r="84" spans="1:12" ht="13.8" thickBot="1">
      <c r="A84" s="209">
        <v>34</v>
      </c>
      <c r="B84" s="207" t="s">
        <v>380</v>
      </c>
      <c r="C84" s="211"/>
      <c r="D84" s="211"/>
      <c r="E84" s="211"/>
      <c r="F84" s="211"/>
      <c r="G84" s="342">
        <v>115.7</v>
      </c>
      <c r="I84" s="44"/>
      <c r="J84" s="44"/>
      <c r="K84" s="44"/>
      <c r="L84" s="44"/>
    </row>
  </sheetData>
  <mergeCells count="12">
    <mergeCell ref="D17:F17"/>
    <mergeCell ref="C3:F3"/>
    <mergeCell ref="D82:F82"/>
    <mergeCell ref="D36:F36"/>
    <mergeCell ref="D38:F38"/>
    <mergeCell ref="D34:F34"/>
    <mergeCell ref="D35:F35"/>
    <mergeCell ref="C47:F47"/>
    <mergeCell ref="D61:F61"/>
    <mergeCell ref="D79:F79"/>
    <mergeCell ref="D80:F80"/>
    <mergeCell ref="D78:F7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A303-0878-436C-8822-FFCC78FB26E0}">
  <sheetPr>
    <tabColor rgb="FF92D050"/>
  </sheetPr>
  <dimension ref="A1:N36"/>
  <sheetViews>
    <sheetView showGridLines="0" topLeftCell="A22" zoomScale="145" zoomScaleNormal="145" workbookViewId="0">
      <selection activeCell="D19" sqref="D19"/>
    </sheetView>
  </sheetViews>
  <sheetFormatPr defaultColWidth="10.33203125" defaultRowHeight="16.8"/>
  <cols>
    <col min="1" max="1" width="10.33203125" style="1"/>
    <col min="2" max="2" width="21.33203125" style="1" customWidth="1"/>
    <col min="3" max="3" width="13.33203125" style="1" customWidth="1"/>
    <col min="4" max="4" width="15.44140625" style="12" customWidth="1"/>
    <col min="5" max="5" width="14.88671875" style="1" bestFit="1" customWidth="1"/>
    <col min="6" max="6" width="13.88671875" style="1" customWidth="1"/>
    <col min="7" max="7" width="14.33203125" style="1" customWidth="1"/>
    <col min="8" max="8" width="13.6640625" style="1" customWidth="1"/>
    <col min="9" max="9" width="11.5546875" style="1" bestFit="1" customWidth="1"/>
    <col min="10" max="10" width="10.88671875" style="1" bestFit="1" customWidth="1"/>
    <col min="11" max="16384" width="10.33203125" style="1"/>
  </cols>
  <sheetData>
    <row r="1" spans="1:14" ht="17.399999999999999" thickBot="1">
      <c r="A1" s="221" t="s">
        <v>412</v>
      </c>
      <c r="B1" s="97"/>
      <c r="C1" s="97"/>
      <c r="D1" s="223"/>
      <c r="E1" s="97"/>
      <c r="F1" s="97"/>
      <c r="G1" s="97"/>
      <c r="H1" s="97"/>
    </row>
    <row r="2" spans="1:14" s="10" customFormat="1" ht="17.399999999999999" thickBot="1">
      <c r="A2" s="261"/>
      <c r="B2" s="285"/>
      <c r="C2" s="286"/>
      <c r="D2" s="224" t="s">
        <v>2</v>
      </c>
      <c r="E2" s="224" t="s">
        <v>3</v>
      </c>
      <c r="F2" s="224" t="s">
        <v>4</v>
      </c>
      <c r="G2" s="224" t="s">
        <v>5</v>
      </c>
      <c r="H2" s="224" t="s">
        <v>6</v>
      </c>
    </row>
    <row r="3" spans="1:14" s="9" customFormat="1" ht="17.399999999999999" thickBot="1">
      <c r="A3" s="262" t="s">
        <v>413</v>
      </c>
      <c r="B3" s="263"/>
      <c r="C3" s="264"/>
      <c r="D3" s="225">
        <v>45838</v>
      </c>
      <c r="E3" s="225">
        <v>45747</v>
      </c>
      <c r="F3" s="225">
        <v>45657</v>
      </c>
      <c r="G3" s="225">
        <v>45565</v>
      </c>
      <c r="H3" s="225">
        <v>45473</v>
      </c>
    </row>
    <row r="4" spans="1:14" ht="17.25" customHeight="1" thickBot="1">
      <c r="A4" s="184"/>
      <c r="B4" s="281" t="s">
        <v>7</v>
      </c>
      <c r="C4" s="281"/>
      <c r="D4" s="281"/>
      <c r="E4" s="281"/>
      <c r="F4" s="281"/>
      <c r="G4" s="281"/>
      <c r="H4" s="281"/>
    </row>
    <row r="5" spans="1:14" ht="17.399999999999999" thickBot="1">
      <c r="A5" s="55">
        <v>1</v>
      </c>
      <c r="B5" s="283" t="s">
        <v>8</v>
      </c>
      <c r="C5" s="283"/>
      <c r="D5" s="226">
        <v>3407</v>
      </c>
      <c r="E5" s="226">
        <v>3340</v>
      </c>
      <c r="F5" s="226">
        <v>3290</v>
      </c>
      <c r="G5" s="226">
        <v>3249</v>
      </c>
      <c r="H5" s="227">
        <v>3167</v>
      </c>
      <c r="I5" s="4"/>
      <c r="J5" s="6"/>
      <c r="K5" s="6"/>
      <c r="L5" s="6"/>
      <c r="M5" s="6"/>
      <c r="N5" s="6"/>
    </row>
    <row r="6" spans="1:14" ht="17.399999999999999" thickBot="1">
      <c r="A6" s="55">
        <v>2</v>
      </c>
      <c r="B6" s="283" t="s">
        <v>9</v>
      </c>
      <c r="C6" s="283"/>
      <c r="D6" s="226">
        <v>3407</v>
      </c>
      <c r="E6" s="226">
        <v>3340</v>
      </c>
      <c r="F6" s="226">
        <v>3290</v>
      </c>
      <c r="G6" s="226">
        <v>3249</v>
      </c>
      <c r="H6" s="227">
        <v>3167</v>
      </c>
      <c r="J6" s="6"/>
      <c r="K6" s="6"/>
      <c r="L6" s="6"/>
      <c r="M6" s="6"/>
    </row>
    <row r="7" spans="1:14" ht="17.399999999999999" thickBot="1">
      <c r="A7" s="55">
        <v>3</v>
      </c>
      <c r="B7" s="283" t="s">
        <v>10</v>
      </c>
      <c r="C7" s="283"/>
      <c r="D7" s="226">
        <v>3450</v>
      </c>
      <c r="E7" s="226">
        <v>3382</v>
      </c>
      <c r="F7" s="226">
        <v>3329</v>
      </c>
      <c r="G7" s="226">
        <v>3290</v>
      </c>
      <c r="H7" s="227">
        <v>3167</v>
      </c>
      <c r="J7" s="6"/>
      <c r="K7" s="6"/>
      <c r="L7" s="6"/>
      <c r="M7" s="6"/>
    </row>
    <row r="8" spans="1:14" ht="17.25" customHeight="1" thickBot="1">
      <c r="A8" s="228"/>
      <c r="B8" s="281" t="s">
        <v>11</v>
      </c>
      <c r="C8" s="281"/>
      <c r="D8" s="281"/>
      <c r="E8" s="281"/>
      <c r="F8" s="281"/>
      <c r="G8" s="281"/>
      <c r="H8" s="281"/>
    </row>
    <row r="9" spans="1:14" ht="17.399999999999999" thickBot="1">
      <c r="A9" s="55">
        <v>4</v>
      </c>
      <c r="B9" s="283" t="s">
        <v>12</v>
      </c>
      <c r="C9" s="283"/>
      <c r="D9" s="229">
        <v>23893</v>
      </c>
      <c r="E9" s="229">
        <v>22608</v>
      </c>
      <c r="F9" s="229">
        <v>21894</v>
      </c>
      <c r="G9" s="229">
        <v>22542</v>
      </c>
      <c r="H9" s="229">
        <v>22696</v>
      </c>
      <c r="I9" s="4"/>
      <c r="J9" s="6"/>
      <c r="K9" s="6"/>
      <c r="L9" s="6"/>
      <c r="M9" s="6"/>
    </row>
    <row r="10" spans="1:14" ht="17.399999999999999" thickBot="1">
      <c r="A10" s="55" t="s">
        <v>13</v>
      </c>
      <c r="B10" s="283" t="s">
        <v>14</v>
      </c>
      <c r="C10" s="283"/>
      <c r="D10" s="226">
        <f>+D9</f>
        <v>23893</v>
      </c>
      <c r="E10" s="226">
        <f>+E9</f>
        <v>22608</v>
      </c>
      <c r="F10" s="226">
        <v>21894</v>
      </c>
      <c r="G10" s="226">
        <v>22542</v>
      </c>
      <c r="H10" s="226">
        <v>22696.380617079478</v>
      </c>
    </row>
    <row r="11" spans="1:14" ht="17.399999999999999" thickBot="1">
      <c r="A11" s="228"/>
      <c r="B11" s="281" t="s">
        <v>15</v>
      </c>
      <c r="C11" s="281"/>
      <c r="D11" s="281"/>
      <c r="E11" s="281"/>
      <c r="F11" s="281"/>
      <c r="G11" s="230"/>
      <c r="H11" s="230"/>
    </row>
    <row r="12" spans="1:14" ht="17.399999999999999" thickBot="1">
      <c r="A12" s="55">
        <v>5</v>
      </c>
      <c r="B12" s="283" t="s">
        <v>16</v>
      </c>
      <c r="C12" s="283"/>
      <c r="D12" s="231">
        <v>0.1426</v>
      </c>
      <c r="E12" s="231">
        <v>0.1477</v>
      </c>
      <c r="F12" s="231">
        <v>0.15029999999999999</v>
      </c>
      <c r="G12" s="231">
        <v>0.14410000000000001</v>
      </c>
      <c r="H12" s="231">
        <v>0.13950000000000001</v>
      </c>
      <c r="J12" s="268"/>
    </row>
    <row r="13" spans="1:14" ht="17.399999999999999" thickBot="1">
      <c r="A13" s="55" t="s">
        <v>17</v>
      </c>
      <c r="B13" s="283" t="s">
        <v>18</v>
      </c>
      <c r="C13" s="283"/>
      <c r="D13" s="231">
        <v>0.1426</v>
      </c>
      <c r="E13" s="231">
        <v>0.1477</v>
      </c>
      <c r="F13" s="232">
        <v>0.15029999999999999</v>
      </c>
      <c r="G13" s="231">
        <v>0.14410000000000001</v>
      </c>
      <c r="H13" s="231">
        <v>0.13950000000000001</v>
      </c>
      <c r="J13" s="268"/>
    </row>
    <row r="14" spans="1:14" ht="17.399999999999999" thickBot="1">
      <c r="A14" s="55">
        <v>6</v>
      </c>
      <c r="B14" s="283" t="s">
        <v>19</v>
      </c>
      <c r="C14" s="283"/>
      <c r="D14" s="231">
        <v>0.1426</v>
      </c>
      <c r="E14" s="231">
        <v>0.1477</v>
      </c>
      <c r="F14" s="231">
        <v>0.15029999999999999</v>
      </c>
      <c r="G14" s="231">
        <v>0.14410000000000001</v>
      </c>
      <c r="H14" s="231">
        <v>0.13950000000000001</v>
      </c>
      <c r="J14" s="268"/>
    </row>
    <row r="15" spans="1:14" ht="17.399999999999999" thickBot="1">
      <c r="A15" s="55" t="s">
        <v>20</v>
      </c>
      <c r="B15" s="283" t="s">
        <v>21</v>
      </c>
      <c r="C15" s="283"/>
      <c r="D15" s="231">
        <v>0.1426</v>
      </c>
      <c r="E15" s="231">
        <v>0.1477</v>
      </c>
      <c r="F15" s="232">
        <v>0.15029999999999999</v>
      </c>
      <c r="G15" s="231">
        <v>0.14410000000000001</v>
      </c>
      <c r="H15" s="231">
        <v>0.13950000000000001</v>
      </c>
      <c r="J15" s="268"/>
    </row>
    <row r="16" spans="1:14" ht="17.399999999999999" thickBot="1">
      <c r="A16" s="55">
        <v>7</v>
      </c>
      <c r="B16" s="283" t="s">
        <v>22</v>
      </c>
      <c r="C16" s="283"/>
      <c r="D16" s="232">
        <v>0.1444</v>
      </c>
      <c r="E16" s="233">
        <v>0.14960000000000001</v>
      </c>
      <c r="F16" s="231">
        <v>0.152</v>
      </c>
      <c r="G16" s="231">
        <v>0.1459</v>
      </c>
      <c r="H16" s="231">
        <v>0.14130000000000001</v>
      </c>
      <c r="J16" s="268"/>
    </row>
    <row r="17" spans="1:13" ht="17.399999999999999" thickBot="1">
      <c r="A17" s="55" t="s">
        <v>23</v>
      </c>
      <c r="B17" s="283" t="s">
        <v>24</v>
      </c>
      <c r="C17" s="283"/>
      <c r="D17" s="232">
        <v>0.1444</v>
      </c>
      <c r="E17" s="233">
        <v>0.14960000000000001</v>
      </c>
      <c r="F17" s="233">
        <v>0.152</v>
      </c>
      <c r="G17" s="234">
        <v>0.1459</v>
      </c>
      <c r="H17" s="231">
        <v>0.14130000000000001</v>
      </c>
      <c r="J17" s="268"/>
    </row>
    <row r="18" spans="1:13" ht="27" customHeight="1" thickBot="1">
      <c r="A18" s="228"/>
      <c r="B18" s="281" t="s">
        <v>25</v>
      </c>
      <c r="C18" s="281"/>
      <c r="D18" s="230"/>
      <c r="E18" s="281"/>
      <c r="F18" s="281"/>
      <c r="G18" s="230"/>
      <c r="H18" s="230"/>
    </row>
    <row r="19" spans="1:13" ht="24" customHeight="1" thickBot="1">
      <c r="A19" s="55">
        <v>8</v>
      </c>
      <c r="B19" s="283" t="s">
        <v>26</v>
      </c>
      <c r="C19" s="283"/>
      <c r="D19" s="235">
        <v>2.5000000000000001E-2</v>
      </c>
      <c r="E19" s="235">
        <v>2.5000000000000001E-2</v>
      </c>
      <c r="F19" s="235">
        <v>2.5000000000000001E-2</v>
      </c>
      <c r="G19" s="235">
        <v>2.5000000000000001E-2</v>
      </c>
      <c r="H19" s="235">
        <v>2.5000000000000001E-2</v>
      </c>
    </row>
    <row r="20" spans="1:13" ht="17.399999999999999" thickBot="1">
      <c r="A20" s="55">
        <v>9</v>
      </c>
      <c r="B20" s="283" t="s">
        <v>27</v>
      </c>
      <c r="C20" s="283"/>
      <c r="D20" s="235">
        <v>0.01</v>
      </c>
      <c r="E20" s="235">
        <v>0.01</v>
      </c>
      <c r="F20" s="235">
        <v>0.01</v>
      </c>
      <c r="G20" s="235">
        <v>0.01</v>
      </c>
      <c r="H20" s="235">
        <v>0.01</v>
      </c>
    </row>
    <row r="21" spans="1:13" ht="24" customHeight="1" thickBot="1">
      <c r="A21" s="55">
        <v>10</v>
      </c>
      <c r="B21" s="283" t="s">
        <v>28</v>
      </c>
      <c r="C21" s="283"/>
      <c r="D21" s="236">
        <v>0</v>
      </c>
      <c r="E21" s="237">
        <v>0</v>
      </c>
      <c r="F21" s="236">
        <v>0</v>
      </c>
      <c r="G21" s="236">
        <v>0</v>
      </c>
      <c r="H21" s="236">
        <v>0</v>
      </c>
    </row>
    <row r="22" spans="1:13" ht="27" customHeight="1" thickBot="1">
      <c r="A22" s="55">
        <v>11</v>
      </c>
      <c r="B22" s="283" t="s">
        <v>81</v>
      </c>
      <c r="C22" s="283"/>
      <c r="D22" s="238">
        <f>D19+D20+D21</f>
        <v>3.5000000000000003E-2</v>
      </c>
      <c r="E22" s="235">
        <f>E19+E20+E21</f>
        <v>3.5000000000000003E-2</v>
      </c>
      <c r="F22" s="238">
        <v>3.5000000000000003E-2</v>
      </c>
      <c r="G22" s="238">
        <v>3.5000000000000003E-2</v>
      </c>
      <c r="H22" s="238">
        <v>3.5000000000000003E-2</v>
      </c>
    </row>
    <row r="23" spans="1:13" ht="25.5" customHeight="1" thickBot="1">
      <c r="A23" s="55">
        <v>12</v>
      </c>
      <c r="B23" s="284" t="s">
        <v>29</v>
      </c>
      <c r="C23" s="284"/>
      <c r="D23" s="239">
        <f>+(D12-4.5%)+(D14-D12)-1.5%+(D16-D14)-2%</f>
        <v>6.4399999999999999E-2</v>
      </c>
      <c r="E23" s="239">
        <v>6.9600000000000009E-2</v>
      </c>
      <c r="F23" s="239">
        <v>7.1999999999999995E-2</v>
      </c>
      <c r="G23" s="239">
        <v>6.59E-2</v>
      </c>
      <c r="H23" s="239">
        <v>6.1300000000000007E-2</v>
      </c>
    </row>
    <row r="24" spans="1:13" ht="17.399999999999999" thickBot="1">
      <c r="A24" s="228"/>
      <c r="B24" s="281" t="s">
        <v>30</v>
      </c>
      <c r="C24" s="281"/>
      <c r="D24" s="230"/>
      <c r="E24" s="281"/>
      <c r="F24" s="281"/>
      <c r="G24" s="230"/>
      <c r="H24" s="230"/>
    </row>
    <row r="25" spans="1:13" ht="17.399999999999999" thickBot="1">
      <c r="A25" s="55">
        <v>13</v>
      </c>
      <c r="B25" s="282" t="s">
        <v>31</v>
      </c>
      <c r="C25" s="282"/>
      <c r="D25" s="240" t="s">
        <v>0</v>
      </c>
      <c r="E25" s="240" t="s">
        <v>0</v>
      </c>
      <c r="F25" s="240" t="s">
        <v>0</v>
      </c>
      <c r="G25" s="240" t="s">
        <v>0</v>
      </c>
      <c r="H25" s="240" t="s">
        <v>0</v>
      </c>
    </row>
    <row r="26" spans="1:13" ht="39" customHeight="1" thickBot="1">
      <c r="A26" s="55">
        <v>14</v>
      </c>
      <c r="B26" s="282" t="s">
        <v>32</v>
      </c>
      <c r="C26" s="282"/>
      <c r="D26" s="240" t="s">
        <v>0</v>
      </c>
      <c r="E26" s="240" t="s">
        <v>0</v>
      </c>
      <c r="F26" s="240" t="s">
        <v>0</v>
      </c>
      <c r="G26" s="240" t="s">
        <v>0</v>
      </c>
      <c r="H26" s="240" t="s">
        <v>0</v>
      </c>
    </row>
    <row r="27" spans="1:13" ht="17.399999999999999" thickBot="1">
      <c r="A27" s="228"/>
      <c r="B27" s="279" t="s">
        <v>33</v>
      </c>
      <c r="C27" s="279"/>
      <c r="D27" s="279"/>
      <c r="E27" s="279"/>
      <c r="F27" s="279"/>
      <c r="G27" s="184"/>
      <c r="H27" s="184"/>
    </row>
    <row r="28" spans="1:13" ht="17.399999999999999" thickBot="1">
      <c r="A28" s="55">
        <v>15</v>
      </c>
      <c r="B28" s="280" t="s">
        <v>34</v>
      </c>
      <c r="C28" s="280"/>
      <c r="D28" s="229">
        <v>3293</v>
      </c>
      <c r="E28" s="229">
        <v>2836</v>
      </c>
      <c r="F28" s="241">
        <v>2281</v>
      </c>
      <c r="G28" s="241">
        <v>2175</v>
      </c>
      <c r="H28" s="241">
        <v>2142</v>
      </c>
      <c r="I28" s="6"/>
      <c r="J28" s="6"/>
      <c r="K28" s="6"/>
      <c r="L28" s="6"/>
      <c r="M28" s="6"/>
    </row>
    <row r="29" spans="1:13" ht="17.399999999999999" thickBot="1">
      <c r="A29" s="55">
        <v>16</v>
      </c>
      <c r="B29" s="280" t="s">
        <v>35</v>
      </c>
      <c r="C29" s="280"/>
      <c r="D29" s="229">
        <v>2190</v>
      </c>
      <c r="E29" s="229">
        <v>1971</v>
      </c>
      <c r="F29" s="241">
        <v>1720</v>
      </c>
      <c r="G29" s="241">
        <v>1648</v>
      </c>
      <c r="H29" s="241">
        <v>1625</v>
      </c>
      <c r="I29" s="6"/>
      <c r="J29" s="6"/>
      <c r="K29" s="6"/>
      <c r="L29" s="6"/>
      <c r="M29" s="6"/>
    </row>
    <row r="30" spans="1:13" ht="17.399999999999999" thickBot="1">
      <c r="A30" s="55">
        <v>17</v>
      </c>
      <c r="B30" s="280" t="s">
        <v>36</v>
      </c>
      <c r="C30" s="280"/>
      <c r="D30" s="242">
        <v>1.5109999999999999</v>
      </c>
      <c r="E30" s="242">
        <v>1.4390000000000001</v>
      </c>
      <c r="F30" s="243">
        <v>1.327</v>
      </c>
      <c r="G30" s="243">
        <v>1.3220000000000001</v>
      </c>
      <c r="H30" s="243">
        <v>1.3185</v>
      </c>
    </row>
    <row r="31" spans="1:13" ht="17.399999999999999" thickBot="1">
      <c r="A31" s="228"/>
      <c r="B31" s="279" t="s">
        <v>37</v>
      </c>
      <c r="C31" s="279"/>
      <c r="D31" s="244"/>
      <c r="E31" s="279"/>
      <c r="F31" s="279"/>
      <c r="G31" s="184"/>
      <c r="H31" s="184"/>
    </row>
    <row r="32" spans="1:13" ht="17.399999999999999" thickBot="1">
      <c r="A32" s="55">
        <v>18</v>
      </c>
      <c r="B32" s="278" t="s">
        <v>38</v>
      </c>
      <c r="C32" s="278"/>
      <c r="D32" s="226">
        <v>24074</v>
      </c>
      <c r="E32" s="226">
        <v>21498</v>
      </c>
      <c r="F32" s="241">
        <v>20625</v>
      </c>
      <c r="G32" s="241">
        <v>21171</v>
      </c>
      <c r="H32" s="241">
        <v>21745</v>
      </c>
      <c r="I32" s="6"/>
      <c r="J32" s="6"/>
      <c r="K32" s="6"/>
      <c r="L32" s="6"/>
      <c r="M32" s="6"/>
    </row>
    <row r="33" spans="1:13" ht="17.399999999999999" thickBot="1">
      <c r="A33" s="55">
        <v>19</v>
      </c>
      <c r="B33" s="278" t="s">
        <v>39</v>
      </c>
      <c r="C33" s="278"/>
      <c r="D33" s="226">
        <v>20423</v>
      </c>
      <c r="E33" s="226">
        <v>18580</v>
      </c>
      <c r="F33" s="241">
        <v>17798</v>
      </c>
      <c r="G33" s="241">
        <v>18729</v>
      </c>
      <c r="H33" s="241">
        <v>19229</v>
      </c>
      <c r="I33" s="6"/>
      <c r="J33" s="6"/>
      <c r="K33" s="6"/>
      <c r="L33" s="6"/>
      <c r="M33" s="6"/>
    </row>
    <row r="34" spans="1:13" ht="17.399999999999999" thickBot="1">
      <c r="A34" s="55">
        <v>20</v>
      </c>
      <c r="B34" s="278" t="s">
        <v>40</v>
      </c>
      <c r="C34" s="278"/>
      <c r="D34" s="274">
        <v>1.179</v>
      </c>
      <c r="E34" s="274">
        <v>1.157</v>
      </c>
      <c r="F34" s="245">
        <v>1.1589</v>
      </c>
      <c r="G34" s="245">
        <v>1.1304000000000001</v>
      </c>
      <c r="H34" s="245">
        <v>1.1308</v>
      </c>
    </row>
    <row r="35" spans="1:13" ht="6.6" customHeight="1"/>
    <row r="36" spans="1:13" ht="34.200000000000003" customHeight="1">
      <c r="A36" s="277" t="s">
        <v>92</v>
      </c>
      <c r="B36" s="277"/>
      <c r="C36" s="277"/>
      <c r="D36" s="277"/>
      <c r="E36" s="277"/>
      <c r="F36" s="277"/>
      <c r="G36" s="277"/>
      <c r="H36" s="277"/>
    </row>
  </sheetData>
  <mergeCells count="36">
    <mergeCell ref="B8:H8"/>
    <mergeCell ref="B6:C6"/>
    <mergeCell ref="B7:C7"/>
    <mergeCell ref="B2:C2"/>
    <mergeCell ref="B5:C5"/>
    <mergeCell ref="B4:H4"/>
    <mergeCell ref="B14:C14"/>
    <mergeCell ref="E18:F18"/>
    <mergeCell ref="B9:C9"/>
    <mergeCell ref="B10:C10"/>
    <mergeCell ref="B11:F11"/>
    <mergeCell ref="B12:C12"/>
    <mergeCell ref="B13:C13"/>
    <mergeCell ref="B18:C18"/>
    <mergeCell ref="B19:C19"/>
    <mergeCell ref="B20:C20"/>
    <mergeCell ref="B21:C21"/>
    <mergeCell ref="B23:C23"/>
    <mergeCell ref="B15:C15"/>
    <mergeCell ref="B16:C16"/>
    <mergeCell ref="B17:C17"/>
    <mergeCell ref="E24:F24"/>
    <mergeCell ref="B26:C26"/>
    <mergeCell ref="B25:C25"/>
    <mergeCell ref="B24:C24"/>
    <mergeCell ref="B22:C22"/>
    <mergeCell ref="A36:H36"/>
    <mergeCell ref="B33:C33"/>
    <mergeCell ref="B34:C34"/>
    <mergeCell ref="B27:F27"/>
    <mergeCell ref="B28:C28"/>
    <mergeCell ref="B29:C29"/>
    <mergeCell ref="B30:C30"/>
    <mergeCell ref="B31:C31"/>
    <mergeCell ref="E31:F31"/>
    <mergeCell ref="B32:C32"/>
  </mergeCells>
  <pageMargins left="0.7" right="0.7" top="0.75" bottom="0.75" header="0.3" footer="0.3"/>
  <pageSetup paperSize="9" scale="75" orientation="portrait" r:id="rId1"/>
  <rowBreaks count="1" manualBreakCount="1">
    <brk id="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2884-A05B-4008-87ED-96E718A24993}">
  <sheetPr>
    <tabColor rgb="FF92D050"/>
  </sheetPr>
  <dimension ref="A1:M20"/>
  <sheetViews>
    <sheetView showGridLines="0" zoomScale="120" zoomScaleNormal="120" workbookViewId="0">
      <selection activeCell="D19" sqref="D19"/>
    </sheetView>
  </sheetViews>
  <sheetFormatPr defaultColWidth="10.33203125" defaultRowHeight="16.8"/>
  <cols>
    <col min="1" max="1" width="6.88671875" style="1" customWidth="1"/>
    <col min="2" max="2" width="3.44140625" style="1" customWidth="1"/>
    <col min="3" max="3" width="44.6640625" style="1" customWidth="1"/>
    <col min="4" max="4" width="15.6640625" style="7" bestFit="1" customWidth="1"/>
    <col min="5" max="6" width="15" style="1" customWidth="1"/>
    <col min="7" max="8" width="10.33203125" style="1"/>
    <col min="9" max="10" width="14.33203125" style="1" bestFit="1" customWidth="1"/>
    <col min="11" max="12" width="10.33203125" style="1"/>
    <col min="13" max="13" width="68.44140625" style="1" customWidth="1"/>
    <col min="14" max="16384" width="10.33203125" style="1"/>
  </cols>
  <sheetData>
    <row r="1" spans="1:13" ht="17.399999999999999" thickBot="1">
      <c r="A1" s="34" t="s">
        <v>79</v>
      </c>
      <c r="B1" s="5"/>
      <c r="C1" s="5"/>
      <c r="D1" s="13"/>
      <c r="E1" s="5"/>
      <c r="F1" s="5"/>
    </row>
    <row r="2" spans="1:13" s="10" customFormat="1" ht="17.399999999999999" thickBot="1">
      <c r="A2" s="253"/>
      <c r="B2" s="254"/>
      <c r="C2" s="255"/>
      <c r="D2" s="246" t="s">
        <v>2</v>
      </c>
      <c r="E2" s="222" t="s">
        <v>3</v>
      </c>
      <c r="F2" s="222" t="s">
        <v>4</v>
      </c>
    </row>
    <row r="3" spans="1:13" s="9" customFormat="1" ht="23.25" customHeight="1" thickBot="1">
      <c r="A3" s="256"/>
      <c r="B3" s="73"/>
      <c r="C3" s="257"/>
      <c r="D3" s="289" t="s">
        <v>42</v>
      </c>
      <c r="E3" s="289"/>
      <c r="F3" s="247" t="s">
        <v>41</v>
      </c>
    </row>
    <row r="4" spans="1:13" s="9" customFormat="1" ht="17.399999999999999" thickBot="1">
      <c r="A4" s="258" t="s">
        <v>413</v>
      </c>
      <c r="B4" s="259"/>
      <c r="C4" s="260"/>
      <c r="D4" s="225">
        <v>45838</v>
      </c>
      <c r="E4" s="225">
        <v>45747</v>
      </c>
      <c r="F4" s="248">
        <v>45838</v>
      </c>
    </row>
    <row r="5" spans="1:13" ht="21" customHeight="1" thickBot="1">
      <c r="A5" s="55">
        <v>1</v>
      </c>
      <c r="B5" s="287" t="s">
        <v>43</v>
      </c>
      <c r="C5" s="287"/>
      <c r="D5" s="227">
        <v>22829</v>
      </c>
      <c r="E5" s="62">
        <v>21582</v>
      </c>
      <c r="F5" s="62">
        <f>ROUND(D5*8%,0)</f>
        <v>1826</v>
      </c>
      <c r="H5" s="4"/>
      <c r="J5" s="9"/>
    </row>
    <row r="6" spans="1:13" ht="21" customHeight="1" thickBot="1">
      <c r="A6" s="55">
        <v>2</v>
      </c>
      <c r="B6" s="288" t="s">
        <v>44</v>
      </c>
      <c r="C6" s="288"/>
      <c r="D6" s="249">
        <f>D5</f>
        <v>22829</v>
      </c>
      <c r="E6" s="62">
        <v>21582</v>
      </c>
      <c r="F6" s="62">
        <f t="shared" ref="F6:F17" si="0">ROUND(D6*8%,0)</f>
        <v>1826</v>
      </c>
      <c r="H6" s="14"/>
      <c r="J6" s="9"/>
    </row>
    <row r="7" spans="1:13" ht="21" customHeight="1" thickBot="1">
      <c r="A7" s="55">
        <v>6</v>
      </c>
      <c r="B7" s="287" t="s">
        <v>45</v>
      </c>
      <c r="C7" s="287"/>
      <c r="D7" s="227">
        <v>108</v>
      </c>
      <c r="E7" s="62">
        <v>90</v>
      </c>
      <c r="F7" s="62">
        <f t="shared" si="0"/>
        <v>9</v>
      </c>
      <c r="H7" s="4"/>
      <c r="J7" s="9"/>
      <c r="M7" s="8"/>
    </row>
    <row r="8" spans="1:13" ht="31.5" customHeight="1" thickBot="1">
      <c r="A8" s="55">
        <v>7</v>
      </c>
      <c r="B8" s="288" t="s">
        <v>46</v>
      </c>
      <c r="C8" s="288"/>
      <c r="D8" s="227">
        <f>+D7</f>
        <v>108</v>
      </c>
      <c r="E8" s="62">
        <v>90</v>
      </c>
      <c r="F8" s="62">
        <f t="shared" si="0"/>
        <v>9</v>
      </c>
      <c r="H8" s="12"/>
      <c r="J8" s="9"/>
      <c r="M8" s="8"/>
    </row>
    <row r="9" spans="1:13" ht="21" customHeight="1" thickBot="1">
      <c r="A9" s="55">
        <v>10</v>
      </c>
      <c r="B9" s="287" t="s">
        <v>47</v>
      </c>
      <c r="C9" s="287"/>
      <c r="D9" s="249">
        <v>120</v>
      </c>
      <c r="E9" s="62">
        <v>100</v>
      </c>
      <c r="F9" s="62">
        <f t="shared" si="0"/>
        <v>10</v>
      </c>
      <c r="H9" s="12"/>
    </row>
    <row r="10" spans="1:13" ht="17.399999999999999" thickBot="1">
      <c r="A10" s="55">
        <v>15</v>
      </c>
      <c r="B10" s="280" t="s">
        <v>48</v>
      </c>
      <c r="C10" s="280"/>
      <c r="D10" s="250">
        <v>0</v>
      </c>
      <c r="E10" s="250">
        <v>0</v>
      </c>
      <c r="F10" s="250">
        <f t="shared" si="0"/>
        <v>0</v>
      </c>
    </row>
    <row r="11" spans="1:13" ht="17.25" customHeight="1" thickBot="1">
      <c r="A11" s="55">
        <v>16</v>
      </c>
      <c r="B11" s="287" t="s">
        <v>49</v>
      </c>
      <c r="C11" s="287"/>
      <c r="D11" s="250">
        <v>0</v>
      </c>
      <c r="E11" s="250">
        <v>0</v>
      </c>
      <c r="F11" s="250">
        <f t="shared" si="0"/>
        <v>0</v>
      </c>
    </row>
    <row r="12" spans="1:13" ht="31.5" customHeight="1" thickBot="1">
      <c r="A12" s="55">
        <v>19</v>
      </c>
      <c r="B12" s="288" t="s">
        <v>50</v>
      </c>
      <c r="C12" s="288"/>
      <c r="D12" s="250">
        <v>0</v>
      </c>
      <c r="E12" s="250">
        <v>0</v>
      </c>
      <c r="F12" s="250">
        <f t="shared" si="0"/>
        <v>0</v>
      </c>
    </row>
    <row r="13" spans="1:13" ht="17.399999999999999" thickBot="1">
      <c r="A13" s="55">
        <v>20</v>
      </c>
      <c r="B13" s="287" t="s">
        <v>1</v>
      </c>
      <c r="C13" s="287"/>
      <c r="D13" s="250">
        <v>0</v>
      </c>
      <c r="E13" s="250">
        <v>0</v>
      </c>
      <c r="F13" s="250">
        <f t="shared" si="0"/>
        <v>0</v>
      </c>
    </row>
    <row r="14" spans="1:13" ht="21" customHeight="1" thickBot="1">
      <c r="A14" s="55">
        <v>21</v>
      </c>
      <c r="B14" s="288" t="s">
        <v>44</v>
      </c>
      <c r="C14" s="288"/>
      <c r="D14" s="250">
        <f>D13</f>
        <v>0</v>
      </c>
      <c r="E14" s="250">
        <v>0</v>
      </c>
      <c r="F14" s="250">
        <f t="shared" si="0"/>
        <v>0</v>
      </c>
    </row>
    <row r="15" spans="1:13" ht="21" customHeight="1" thickBot="1">
      <c r="A15" s="55">
        <v>22</v>
      </c>
      <c r="B15" s="288" t="s">
        <v>51</v>
      </c>
      <c r="C15" s="288"/>
      <c r="D15" s="250">
        <v>0</v>
      </c>
      <c r="E15" s="250">
        <v>0</v>
      </c>
      <c r="F15" s="250">
        <f t="shared" si="0"/>
        <v>0</v>
      </c>
    </row>
    <row r="16" spans="1:13" ht="31.5" customHeight="1" thickBot="1">
      <c r="A16" s="55">
        <v>23</v>
      </c>
      <c r="B16" s="280" t="s">
        <v>52</v>
      </c>
      <c r="C16" s="280"/>
      <c r="D16" s="250">
        <v>0</v>
      </c>
      <c r="E16" s="250">
        <v>0</v>
      </c>
      <c r="F16" s="250">
        <f t="shared" si="0"/>
        <v>0</v>
      </c>
    </row>
    <row r="17" spans="1:8" ht="19.5" customHeight="1" thickBot="1">
      <c r="A17" s="55">
        <v>24</v>
      </c>
      <c r="B17" s="287" t="s">
        <v>53</v>
      </c>
      <c r="C17" s="287"/>
      <c r="D17" s="251">
        <v>836</v>
      </c>
      <c r="E17" s="252">
        <v>836</v>
      </c>
      <c r="F17" s="252">
        <f t="shared" si="0"/>
        <v>67</v>
      </c>
    </row>
    <row r="18" spans="1:8" ht="31.5" customHeight="1" thickBot="1">
      <c r="A18" s="55">
        <v>29</v>
      </c>
      <c r="B18" s="287" t="s">
        <v>195</v>
      </c>
      <c r="C18" s="287"/>
      <c r="D18" s="249">
        <f>D5+D7+D9+D10+D11+D12+D16+D17</f>
        <v>23893</v>
      </c>
      <c r="E18" s="169">
        <v>22608</v>
      </c>
      <c r="F18" s="249">
        <f>F5+F7+F9+F10+F11+F12+F16+F17</f>
        <v>1912</v>
      </c>
      <c r="H18" s="15"/>
    </row>
    <row r="20" spans="1:8">
      <c r="A20" s="174" t="s">
        <v>93</v>
      </c>
    </row>
  </sheetData>
  <mergeCells count="15">
    <mergeCell ref="D3:E3"/>
    <mergeCell ref="B7:C7"/>
    <mergeCell ref="B9:C9"/>
    <mergeCell ref="B10:C10"/>
    <mergeCell ref="B11:C11"/>
    <mergeCell ref="B5:C5"/>
    <mergeCell ref="B6:C6"/>
    <mergeCell ref="B8:C8"/>
    <mergeCell ref="B18:C18"/>
    <mergeCell ref="B17:C17"/>
    <mergeCell ref="B12:C12"/>
    <mergeCell ref="B13:C13"/>
    <mergeCell ref="B14:C14"/>
    <mergeCell ref="B15:C15"/>
    <mergeCell ref="B16:C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B6833-810E-478A-A6E8-BC3FB9F8B7E7}">
  <sheetPr>
    <tabColor rgb="FF92D050"/>
  </sheetPr>
  <dimension ref="A1:G98"/>
  <sheetViews>
    <sheetView showGridLines="0" zoomScale="130" zoomScaleNormal="130" workbookViewId="0">
      <selection activeCell="C88" sqref="C88"/>
    </sheetView>
  </sheetViews>
  <sheetFormatPr defaultColWidth="10.33203125" defaultRowHeight="16.8"/>
  <cols>
    <col min="1" max="1" width="7" style="216" customWidth="1"/>
    <col min="2" max="2" width="78.6640625" style="1" customWidth="1"/>
    <col min="3" max="3" width="17.5546875" style="32" customWidth="1"/>
    <col min="4" max="4" width="22.109375" style="32" customWidth="1"/>
    <col min="5" max="5" width="14.33203125" style="32" bestFit="1" customWidth="1"/>
    <col min="6" max="6" width="11.88671875" style="1" bestFit="1" customWidth="1"/>
    <col min="7" max="16384" width="10.33203125" style="1"/>
  </cols>
  <sheetData>
    <row r="1" spans="1:7" ht="17.399999999999999" thickBot="1">
      <c r="A1" s="219" t="s">
        <v>196</v>
      </c>
      <c r="B1" s="5"/>
      <c r="C1" s="68"/>
      <c r="D1" s="68"/>
      <c r="E1" s="68"/>
    </row>
    <row r="2" spans="1:7" ht="17.399999999999999" thickBot="1">
      <c r="A2" s="214"/>
      <c r="B2" s="74"/>
      <c r="C2" s="69" t="s">
        <v>2</v>
      </c>
      <c r="D2" s="69" t="s">
        <v>3</v>
      </c>
      <c r="E2" s="69"/>
    </row>
    <row r="3" spans="1:7" ht="75.75" customHeight="1" thickBot="1">
      <c r="A3" s="215" t="s">
        <v>413</v>
      </c>
      <c r="B3" s="75"/>
      <c r="C3" s="106">
        <v>45838</v>
      </c>
      <c r="D3" s="107" t="s">
        <v>97</v>
      </c>
      <c r="E3" s="106">
        <v>45657</v>
      </c>
    </row>
    <row r="4" spans="1:7" ht="17.399999999999999" thickBot="1">
      <c r="A4" s="217" t="s">
        <v>98</v>
      </c>
      <c r="B4" s="66"/>
      <c r="C4" s="3"/>
      <c r="D4" s="3"/>
      <c r="E4" s="3"/>
    </row>
    <row r="5" spans="1:7" ht="27" thickBot="1">
      <c r="A5" s="2">
        <v>1</v>
      </c>
      <c r="B5" s="50" t="s">
        <v>99</v>
      </c>
      <c r="C5" s="57">
        <v>327</v>
      </c>
      <c r="D5" s="55" t="s">
        <v>2</v>
      </c>
      <c r="E5" s="57">
        <v>327</v>
      </c>
    </row>
    <row r="6" spans="1:7" ht="17.399999999999999" thickBot="1">
      <c r="A6" s="2">
        <v>2</v>
      </c>
      <c r="B6" s="50" t="s">
        <v>100</v>
      </c>
      <c r="C6" s="57">
        <v>3059</v>
      </c>
      <c r="D6" s="55" t="s">
        <v>3</v>
      </c>
      <c r="E6" s="57">
        <v>2957</v>
      </c>
      <c r="G6" s="269"/>
    </row>
    <row r="7" spans="1:7" ht="17.399999999999999" thickBot="1">
      <c r="A7" s="2">
        <v>3</v>
      </c>
      <c r="B7" s="50" t="s">
        <v>101</v>
      </c>
      <c r="C7" s="57">
        <v>51</v>
      </c>
      <c r="D7" s="55" t="s">
        <v>4</v>
      </c>
      <c r="E7" s="57">
        <v>38</v>
      </c>
    </row>
    <row r="8" spans="1:7" ht="27" thickBot="1">
      <c r="A8" s="2">
        <v>5</v>
      </c>
      <c r="B8" s="50" t="s">
        <v>102</v>
      </c>
      <c r="C8" s="52">
        <v>0</v>
      </c>
      <c r="D8" s="55"/>
      <c r="E8" s="52">
        <v>0</v>
      </c>
    </row>
    <row r="9" spans="1:7" ht="17.399999999999999" thickBot="1">
      <c r="A9" s="90">
        <v>6</v>
      </c>
      <c r="B9" s="91" t="s">
        <v>103</v>
      </c>
      <c r="C9" s="92">
        <f>SUM(C5:C8)</f>
        <v>3437</v>
      </c>
      <c r="D9" s="69"/>
      <c r="E9" s="92">
        <f>SUM(E5:E8)</f>
        <v>3322</v>
      </c>
    </row>
    <row r="10" spans="1:7" ht="17.399999999999999" thickBot="1">
      <c r="A10" s="218" t="s">
        <v>104</v>
      </c>
      <c r="B10" s="65"/>
      <c r="C10" s="3"/>
      <c r="D10" s="3"/>
      <c r="E10" s="3"/>
    </row>
    <row r="11" spans="1:7" ht="17.399999999999999" thickBot="1">
      <c r="A11" s="2">
        <v>7</v>
      </c>
      <c r="B11" s="50" t="s">
        <v>105</v>
      </c>
      <c r="C11" s="52">
        <v>0</v>
      </c>
      <c r="D11" s="55"/>
      <c r="E11" s="52">
        <v>0</v>
      </c>
    </row>
    <row r="12" spans="1:7" ht="17.399999999999999" thickBot="1">
      <c r="A12" s="2">
        <v>8</v>
      </c>
      <c r="B12" s="50" t="s">
        <v>106</v>
      </c>
      <c r="C12" s="52">
        <v>0</v>
      </c>
      <c r="D12" s="55"/>
      <c r="E12" s="52">
        <v>0</v>
      </c>
    </row>
    <row r="13" spans="1:7" ht="17.399999999999999" thickBot="1">
      <c r="A13" s="2">
        <v>9</v>
      </c>
      <c r="B13" s="50" t="s">
        <v>107</v>
      </c>
      <c r="C13" s="52">
        <v>0</v>
      </c>
      <c r="D13" s="55"/>
      <c r="E13" s="52">
        <v>0</v>
      </c>
    </row>
    <row r="14" spans="1:7" ht="27" thickBot="1">
      <c r="A14" s="2">
        <v>10</v>
      </c>
      <c r="B14" s="50" t="s">
        <v>108</v>
      </c>
      <c r="C14" s="52">
        <v>0</v>
      </c>
      <c r="D14" s="55"/>
      <c r="E14" s="52">
        <v>0</v>
      </c>
    </row>
    <row r="15" spans="1:7" ht="17.399999999999999" thickBot="1">
      <c r="A15" s="2">
        <v>11</v>
      </c>
      <c r="B15" s="50" t="s">
        <v>109</v>
      </c>
      <c r="C15" s="52">
        <v>0</v>
      </c>
      <c r="D15" s="55"/>
      <c r="E15" s="52">
        <v>0</v>
      </c>
    </row>
    <row r="16" spans="1:7" ht="17.399999999999999" thickBot="1">
      <c r="A16" s="2">
        <v>12</v>
      </c>
      <c r="B16" s="50" t="s">
        <v>110</v>
      </c>
      <c r="C16" s="52">
        <v>0</v>
      </c>
      <c r="D16" s="55"/>
      <c r="E16" s="52">
        <v>0</v>
      </c>
    </row>
    <row r="17" spans="1:5" ht="17.399999999999999" thickBot="1">
      <c r="A17" s="2">
        <v>13</v>
      </c>
      <c r="B17" s="50" t="s">
        <v>111</v>
      </c>
      <c r="C17" s="52">
        <v>0</v>
      </c>
      <c r="D17" s="55"/>
      <c r="E17" s="52">
        <v>0</v>
      </c>
    </row>
    <row r="18" spans="1:5" ht="17.399999999999999" thickBot="1">
      <c r="A18" s="2">
        <v>14</v>
      </c>
      <c r="B18" s="50" t="s">
        <v>112</v>
      </c>
      <c r="C18" s="52">
        <v>0</v>
      </c>
      <c r="D18" s="55"/>
      <c r="E18" s="52">
        <v>0</v>
      </c>
    </row>
    <row r="19" spans="1:5" ht="17.399999999999999" thickBot="1">
      <c r="A19" s="2">
        <v>15</v>
      </c>
      <c r="B19" s="50" t="s">
        <v>113</v>
      </c>
      <c r="C19" s="52">
        <v>0</v>
      </c>
      <c r="D19" s="55"/>
      <c r="E19" s="52">
        <v>0</v>
      </c>
    </row>
    <row r="20" spans="1:5" ht="17.399999999999999" thickBot="1">
      <c r="A20" s="2">
        <v>16</v>
      </c>
      <c r="B20" s="50" t="s">
        <v>114</v>
      </c>
      <c r="C20" s="52">
        <v>0</v>
      </c>
      <c r="D20" s="55"/>
      <c r="E20" s="52">
        <v>0</v>
      </c>
    </row>
    <row r="21" spans="1:5" ht="17.399999999999999" thickBot="1">
      <c r="A21" s="2">
        <v>17</v>
      </c>
      <c r="B21" s="50" t="s">
        <v>115</v>
      </c>
      <c r="C21" s="52">
        <v>0</v>
      </c>
      <c r="D21" s="55"/>
      <c r="E21" s="52">
        <v>0</v>
      </c>
    </row>
    <row r="22" spans="1:5" ht="40.200000000000003" thickBot="1">
      <c r="A22" s="2">
        <v>18</v>
      </c>
      <c r="B22" s="50" t="s">
        <v>116</v>
      </c>
      <c r="C22" s="52">
        <v>0</v>
      </c>
      <c r="D22" s="55"/>
      <c r="E22" s="52">
        <v>0</v>
      </c>
    </row>
    <row r="23" spans="1:5" ht="27" thickBot="1">
      <c r="A23" s="2">
        <v>19</v>
      </c>
      <c r="B23" s="50" t="s">
        <v>117</v>
      </c>
      <c r="C23" s="52">
        <v>0</v>
      </c>
      <c r="D23" s="55"/>
      <c r="E23" s="52">
        <v>0</v>
      </c>
    </row>
    <row r="24" spans="1:5" ht="17.399999999999999" thickBot="1">
      <c r="A24" s="2">
        <v>20</v>
      </c>
      <c r="B24" s="50" t="s">
        <v>118</v>
      </c>
      <c r="C24" s="52">
        <v>0</v>
      </c>
      <c r="D24" s="55"/>
      <c r="E24" s="52">
        <v>0</v>
      </c>
    </row>
    <row r="25" spans="1:5" ht="17.399999999999999" thickBot="1">
      <c r="A25" s="2">
        <v>21</v>
      </c>
      <c r="B25" s="50" t="s">
        <v>119</v>
      </c>
      <c r="C25" s="52">
        <v>0</v>
      </c>
      <c r="D25" s="55"/>
      <c r="E25" s="52">
        <v>0</v>
      </c>
    </row>
    <row r="26" spans="1:5" ht="17.399999999999999" thickBot="1">
      <c r="A26" s="2">
        <v>22</v>
      </c>
      <c r="B26" s="50" t="s">
        <v>120</v>
      </c>
      <c r="C26" s="52">
        <v>0</v>
      </c>
      <c r="D26" s="55"/>
      <c r="E26" s="52">
        <v>0</v>
      </c>
    </row>
    <row r="27" spans="1:5" ht="17.399999999999999" thickBot="1">
      <c r="A27" s="2">
        <v>23</v>
      </c>
      <c r="B27" s="50" t="s">
        <v>121</v>
      </c>
      <c r="C27" s="52">
        <v>0</v>
      </c>
      <c r="D27" s="55"/>
      <c r="E27" s="52">
        <v>0</v>
      </c>
    </row>
    <row r="28" spans="1:5" ht="17.399999999999999" thickBot="1">
      <c r="A28" s="2">
        <v>24</v>
      </c>
      <c r="B28" s="50" t="s">
        <v>122</v>
      </c>
      <c r="C28" s="52">
        <v>0</v>
      </c>
      <c r="D28" s="55"/>
      <c r="E28" s="52">
        <v>0</v>
      </c>
    </row>
    <row r="29" spans="1:5" ht="17.399999999999999" thickBot="1">
      <c r="A29" s="2">
        <v>25</v>
      </c>
      <c r="B29" s="50" t="s">
        <v>123</v>
      </c>
      <c r="C29" s="52">
        <v>0</v>
      </c>
      <c r="D29" s="55"/>
      <c r="E29" s="52">
        <v>0</v>
      </c>
    </row>
    <row r="30" spans="1:5" ht="17.399999999999999" thickBot="1">
      <c r="A30" s="2">
        <v>26</v>
      </c>
      <c r="B30" s="50" t="s">
        <v>124</v>
      </c>
      <c r="C30" s="58">
        <f>+C31+C32</f>
        <v>30</v>
      </c>
      <c r="D30" s="55"/>
      <c r="E30" s="54">
        <f>+E31+E32</f>
        <v>33</v>
      </c>
    </row>
    <row r="31" spans="1:5" ht="17.399999999999999" thickBot="1">
      <c r="A31" s="2"/>
      <c r="B31" s="50" t="s">
        <v>415</v>
      </c>
      <c r="C31" s="58">
        <v>28</v>
      </c>
      <c r="D31" s="55" t="s">
        <v>5</v>
      </c>
      <c r="E31" s="54">
        <v>29</v>
      </c>
    </row>
    <row r="32" spans="1:5" ht="17.399999999999999" thickBot="1">
      <c r="A32" s="2"/>
      <c r="B32" s="50" t="s">
        <v>414</v>
      </c>
      <c r="C32" s="62">
        <v>2</v>
      </c>
      <c r="D32" s="55" t="s">
        <v>6</v>
      </c>
      <c r="E32" s="54">
        <v>4</v>
      </c>
    </row>
    <row r="33" spans="1:5" ht="27" thickBot="1">
      <c r="A33" s="2">
        <v>27</v>
      </c>
      <c r="B33" s="50" t="s">
        <v>125</v>
      </c>
      <c r="C33" s="52">
        <v>0</v>
      </c>
      <c r="D33" s="55"/>
      <c r="E33" s="52">
        <v>0</v>
      </c>
    </row>
    <row r="34" spans="1:5" ht="17.399999999999999" thickBot="1">
      <c r="A34" s="90">
        <v>28</v>
      </c>
      <c r="B34" s="91" t="s">
        <v>126</v>
      </c>
      <c r="C34" s="93">
        <f>SUM(C11:C26)+C30+C33</f>
        <v>30</v>
      </c>
      <c r="D34" s="69"/>
      <c r="E34" s="93">
        <f>SUM(E11:E26)+E30+E33</f>
        <v>33</v>
      </c>
    </row>
    <row r="35" spans="1:5" ht="17.399999999999999" thickBot="1">
      <c r="A35" s="90">
        <v>29</v>
      </c>
      <c r="B35" s="91" t="s">
        <v>127</v>
      </c>
      <c r="C35" s="94">
        <f>C9-C34</f>
        <v>3407</v>
      </c>
      <c r="D35" s="69"/>
      <c r="E35" s="94">
        <f>E9-E34</f>
        <v>3289</v>
      </c>
    </row>
    <row r="36" spans="1:5" ht="17.399999999999999" thickBot="1">
      <c r="A36" s="218" t="s">
        <v>128</v>
      </c>
      <c r="B36" s="65"/>
      <c r="C36" s="3"/>
      <c r="D36" s="3"/>
      <c r="E36" s="3"/>
    </row>
    <row r="37" spans="1:5" ht="17.399999999999999" thickBot="1">
      <c r="A37" s="2">
        <v>30</v>
      </c>
      <c r="B37" s="50" t="s">
        <v>129</v>
      </c>
      <c r="C37" s="52">
        <v>0</v>
      </c>
      <c r="D37" s="55"/>
      <c r="E37" s="52">
        <v>0</v>
      </c>
    </row>
    <row r="38" spans="1:5" ht="17.399999999999999" thickBot="1">
      <c r="A38" s="2">
        <v>31</v>
      </c>
      <c r="B38" s="50" t="s">
        <v>130</v>
      </c>
      <c r="C38" s="52">
        <v>0</v>
      </c>
      <c r="D38" s="55"/>
      <c r="E38" s="52">
        <v>0</v>
      </c>
    </row>
    <row r="39" spans="1:5" ht="17.399999999999999" thickBot="1">
      <c r="A39" s="2">
        <v>32</v>
      </c>
      <c r="B39" s="50" t="s">
        <v>131</v>
      </c>
      <c r="C39" s="52">
        <v>0</v>
      </c>
      <c r="D39" s="55"/>
      <c r="E39" s="52">
        <v>0</v>
      </c>
    </row>
    <row r="40" spans="1:5" ht="27" thickBot="1">
      <c r="A40" s="2">
        <v>34</v>
      </c>
      <c r="B40" s="50" t="s">
        <v>132</v>
      </c>
      <c r="C40" s="52">
        <v>0</v>
      </c>
      <c r="D40" s="55"/>
      <c r="E40" s="52">
        <v>0</v>
      </c>
    </row>
    <row r="41" spans="1:5" ht="17.399999999999999" thickBot="1">
      <c r="A41" s="90">
        <v>36</v>
      </c>
      <c r="B41" s="91" t="s">
        <v>133</v>
      </c>
      <c r="C41" s="95">
        <v>0</v>
      </c>
      <c r="D41" s="69"/>
      <c r="E41" s="95">
        <v>0</v>
      </c>
    </row>
    <row r="42" spans="1:5" ht="17.399999999999999" thickBot="1">
      <c r="A42" s="218" t="s">
        <v>134</v>
      </c>
      <c r="B42" s="65"/>
      <c r="C42" s="3"/>
      <c r="D42" s="3"/>
      <c r="E42" s="3"/>
    </row>
    <row r="43" spans="1:5" ht="17.399999999999999" thickBot="1">
      <c r="A43" s="81">
        <v>37</v>
      </c>
      <c r="B43" s="53" t="s">
        <v>135</v>
      </c>
      <c r="C43" s="52">
        <v>0</v>
      </c>
      <c r="D43" s="55"/>
      <c r="E43" s="52">
        <v>0</v>
      </c>
    </row>
    <row r="44" spans="1:5" ht="17.399999999999999" thickBot="1">
      <c r="A44" s="81">
        <v>38</v>
      </c>
      <c r="B44" s="53" t="s">
        <v>136</v>
      </c>
      <c r="C44" s="52">
        <v>0</v>
      </c>
      <c r="D44" s="55"/>
      <c r="E44" s="52">
        <v>0</v>
      </c>
    </row>
    <row r="45" spans="1:5" ht="40.200000000000003" thickBot="1">
      <c r="A45" s="81">
        <v>39</v>
      </c>
      <c r="B45" s="53" t="s">
        <v>137</v>
      </c>
      <c r="C45" s="52">
        <v>0</v>
      </c>
      <c r="D45" s="55"/>
      <c r="E45" s="52">
        <v>0</v>
      </c>
    </row>
    <row r="46" spans="1:5" ht="27" thickBot="1">
      <c r="A46" s="81">
        <v>40</v>
      </c>
      <c r="B46" s="53" t="s">
        <v>138</v>
      </c>
      <c r="C46" s="52">
        <v>0</v>
      </c>
      <c r="D46" s="55"/>
      <c r="E46" s="52">
        <v>0</v>
      </c>
    </row>
    <row r="47" spans="1:5" ht="17.399999999999999" thickBot="1">
      <c r="A47" s="81">
        <v>41</v>
      </c>
      <c r="B47" s="53" t="s">
        <v>124</v>
      </c>
      <c r="C47" s="52">
        <v>0</v>
      </c>
      <c r="D47" s="55"/>
      <c r="E47" s="52">
        <v>0</v>
      </c>
    </row>
    <row r="48" spans="1:5" ht="27" thickBot="1">
      <c r="A48" s="81">
        <v>42</v>
      </c>
      <c r="B48" s="53" t="s">
        <v>139</v>
      </c>
      <c r="C48" s="52">
        <v>0</v>
      </c>
      <c r="D48" s="55"/>
      <c r="E48" s="52">
        <v>0</v>
      </c>
    </row>
    <row r="49" spans="1:7" ht="17.399999999999999" thickBot="1">
      <c r="A49" s="82">
        <v>43</v>
      </c>
      <c r="B49" s="80" t="s">
        <v>140</v>
      </c>
      <c r="C49" s="95">
        <v>0</v>
      </c>
      <c r="D49" s="69"/>
      <c r="E49" s="95">
        <v>0</v>
      </c>
    </row>
    <row r="50" spans="1:7" ht="17.399999999999999" thickBot="1">
      <c r="A50" s="82">
        <v>44</v>
      </c>
      <c r="B50" s="80" t="s">
        <v>141</v>
      </c>
      <c r="C50" s="95">
        <v>0</v>
      </c>
      <c r="D50" s="69"/>
      <c r="E50" s="95">
        <v>0</v>
      </c>
    </row>
    <row r="51" spans="1:7" ht="17.399999999999999" thickBot="1">
      <c r="A51" s="82">
        <v>45</v>
      </c>
      <c r="B51" s="80" t="s">
        <v>142</v>
      </c>
      <c r="C51" s="94">
        <f>C35+C50</f>
        <v>3407</v>
      </c>
      <c r="D51" s="69"/>
      <c r="E51" s="94">
        <f>E35+E50</f>
        <v>3289</v>
      </c>
      <c r="G51" s="4"/>
    </row>
    <row r="52" spans="1:7" ht="17.399999999999999" thickBot="1">
      <c r="A52" s="218" t="s">
        <v>143</v>
      </c>
      <c r="B52" s="65"/>
      <c r="C52" s="3"/>
      <c r="D52" s="3"/>
      <c r="E52" s="3"/>
    </row>
    <row r="53" spans="1:7" ht="17.399999999999999" thickBot="1">
      <c r="A53" s="81">
        <v>46</v>
      </c>
      <c r="B53" s="53" t="s">
        <v>144</v>
      </c>
      <c r="C53" s="52">
        <v>0</v>
      </c>
      <c r="D53" s="55"/>
      <c r="E53" s="52">
        <v>0</v>
      </c>
    </row>
    <row r="54" spans="1:7" ht="27" thickBot="1">
      <c r="A54" s="81">
        <v>48</v>
      </c>
      <c r="B54" s="53" t="s">
        <v>145</v>
      </c>
      <c r="C54" s="52">
        <v>0</v>
      </c>
      <c r="D54" s="55"/>
      <c r="E54" s="52">
        <v>0</v>
      </c>
    </row>
    <row r="55" spans="1:7" ht="17.399999999999999" thickBot="1">
      <c r="A55" s="81">
        <v>50</v>
      </c>
      <c r="B55" s="53" t="s">
        <v>146</v>
      </c>
      <c r="C55" s="57">
        <v>43</v>
      </c>
      <c r="D55" s="55" t="s">
        <v>229</v>
      </c>
      <c r="E55" s="57">
        <v>39</v>
      </c>
    </row>
    <row r="56" spans="1:7" ht="17.399999999999999" thickBot="1">
      <c r="A56" s="82">
        <v>51</v>
      </c>
      <c r="B56" s="67" t="s">
        <v>147</v>
      </c>
      <c r="C56" s="92">
        <f>SUM(C53:C54)+C55</f>
        <v>43</v>
      </c>
      <c r="D56" s="69"/>
      <c r="E56" s="92">
        <f>SUM(E53:E54)+E55</f>
        <v>39</v>
      </c>
    </row>
    <row r="57" spans="1:7" ht="17.399999999999999" thickBot="1">
      <c r="A57" s="218" t="s">
        <v>148</v>
      </c>
      <c r="B57" s="65"/>
      <c r="C57" s="3"/>
      <c r="D57" s="3"/>
      <c r="E57" s="3"/>
    </row>
    <row r="58" spans="1:7" ht="17.399999999999999" thickBot="1">
      <c r="A58" s="81">
        <v>52</v>
      </c>
      <c r="B58" s="53" t="s">
        <v>149</v>
      </c>
      <c r="C58" s="52">
        <v>0</v>
      </c>
      <c r="D58" s="55"/>
      <c r="E58" s="52">
        <v>0</v>
      </c>
    </row>
    <row r="59" spans="1:7" ht="17.399999999999999" thickBot="1">
      <c r="A59" s="81">
        <v>53</v>
      </c>
      <c r="B59" s="53" t="s">
        <v>150</v>
      </c>
      <c r="C59" s="52">
        <v>0</v>
      </c>
      <c r="D59" s="55"/>
      <c r="E59" s="52">
        <v>0</v>
      </c>
    </row>
    <row r="60" spans="1:7" ht="40.200000000000003" thickBot="1">
      <c r="A60" s="81">
        <v>54</v>
      </c>
      <c r="B60" s="53" t="s">
        <v>151</v>
      </c>
      <c r="C60" s="52">
        <v>0</v>
      </c>
      <c r="D60" s="55"/>
      <c r="E60" s="52">
        <v>0</v>
      </c>
    </row>
    <row r="61" spans="1:7" ht="53.4" thickBot="1">
      <c r="A61" s="81" t="s">
        <v>152</v>
      </c>
      <c r="B61" s="53" t="s">
        <v>153</v>
      </c>
      <c r="C61" s="52">
        <v>0</v>
      </c>
      <c r="D61" s="55"/>
      <c r="E61" s="52">
        <v>0</v>
      </c>
    </row>
    <row r="62" spans="1:7" ht="27" thickBot="1">
      <c r="A62" s="81">
        <v>55</v>
      </c>
      <c r="B62" s="53" t="s">
        <v>154</v>
      </c>
      <c r="C62" s="52">
        <v>0</v>
      </c>
      <c r="D62" s="55"/>
      <c r="E62" s="52">
        <v>0</v>
      </c>
    </row>
    <row r="63" spans="1:7" ht="17.399999999999999" thickBot="1">
      <c r="A63" s="81">
        <v>56</v>
      </c>
      <c r="B63" s="53" t="s">
        <v>124</v>
      </c>
      <c r="C63" s="52">
        <v>0</v>
      </c>
      <c r="D63" s="55"/>
      <c r="E63" s="52">
        <v>0</v>
      </c>
    </row>
    <row r="64" spans="1:7" ht="17.399999999999999" thickBot="1">
      <c r="A64" s="82">
        <v>57</v>
      </c>
      <c r="B64" s="67" t="s">
        <v>155</v>
      </c>
      <c r="C64" s="94">
        <f>SUM(C58:C63)</f>
        <v>0</v>
      </c>
      <c r="D64" s="69"/>
      <c r="E64" s="94">
        <f>SUM(E58:E63)</f>
        <v>0</v>
      </c>
    </row>
    <row r="65" spans="1:7" ht="17.399999999999999" thickBot="1">
      <c r="A65" s="82">
        <v>58</v>
      </c>
      <c r="B65" s="67" t="s">
        <v>156</v>
      </c>
      <c r="C65" s="93">
        <f>C56-C64</f>
        <v>43</v>
      </c>
      <c r="D65" s="69"/>
      <c r="E65" s="93">
        <f>E56-E64</f>
        <v>39</v>
      </c>
    </row>
    <row r="66" spans="1:7" ht="17.399999999999999" thickBot="1">
      <c r="A66" s="82">
        <v>59</v>
      </c>
      <c r="B66" s="67" t="s">
        <v>157</v>
      </c>
      <c r="C66" s="94">
        <f>C51+C65</f>
        <v>3450</v>
      </c>
      <c r="D66" s="69"/>
      <c r="E66" s="94">
        <f>E51+E65</f>
        <v>3328</v>
      </c>
    </row>
    <row r="67" spans="1:7" ht="17.399999999999999" thickBot="1">
      <c r="A67" s="82">
        <v>60</v>
      </c>
      <c r="B67" s="67" t="s">
        <v>158</v>
      </c>
      <c r="C67" s="93">
        <v>23893</v>
      </c>
      <c r="D67" s="69"/>
      <c r="E67" s="93">
        <v>21894</v>
      </c>
      <c r="G67" s="4"/>
    </row>
    <row r="68" spans="1:7" ht="17.399999999999999" thickBot="1">
      <c r="A68" s="218" t="s">
        <v>159</v>
      </c>
      <c r="B68" s="65"/>
      <c r="C68" s="3"/>
      <c r="D68" s="3"/>
      <c r="E68" s="3"/>
    </row>
    <row r="69" spans="1:7" ht="17.399999999999999" thickBot="1">
      <c r="A69" s="81">
        <v>61</v>
      </c>
      <c r="B69" s="64" t="s">
        <v>160</v>
      </c>
      <c r="C69" s="59">
        <v>0.1426</v>
      </c>
      <c r="D69" s="55"/>
      <c r="E69" s="59">
        <v>0.15029999999999999</v>
      </c>
      <c r="G69" s="268"/>
    </row>
    <row r="70" spans="1:7" ht="17.399999999999999" thickBot="1">
      <c r="A70" s="81">
        <v>62</v>
      </c>
      <c r="B70" s="64" t="s">
        <v>161</v>
      </c>
      <c r="C70" s="59">
        <v>0.1426</v>
      </c>
      <c r="D70" s="55"/>
      <c r="E70" s="59">
        <v>0.15029999999999999</v>
      </c>
    </row>
    <row r="71" spans="1:7" ht="17.399999999999999" thickBot="1">
      <c r="A71" s="81">
        <v>63</v>
      </c>
      <c r="B71" s="64" t="s">
        <v>162</v>
      </c>
      <c r="C71" s="59">
        <v>0.1444</v>
      </c>
      <c r="D71" s="55"/>
      <c r="E71" s="59">
        <v>0.152</v>
      </c>
    </row>
    <row r="72" spans="1:7" ht="40.200000000000003" thickBot="1">
      <c r="A72" s="81">
        <v>64</v>
      </c>
      <c r="B72" s="64" t="s">
        <v>163</v>
      </c>
      <c r="C72" s="60">
        <v>3.5000000000000003E-2</v>
      </c>
      <c r="D72" s="55"/>
      <c r="E72" s="60">
        <v>3.5000000000000003E-2</v>
      </c>
    </row>
    <row r="73" spans="1:7" ht="17.399999999999999" thickBot="1">
      <c r="A73" s="81">
        <v>65</v>
      </c>
      <c r="B73" s="71" t="s">
        <v>164</v>
      </c>
      <c r="C73" s="60">
        <v>2.5000000000000001E-2</v>
      </c>
      <c r="D73" s="55"/>
      <c r="E73" s="60">
        <v>2.5000000000000001E-2</v>
      </c>
    </row>
    <row r="74" spans="1:7" ht="17.399999999999999" thickBot="1">
      <c r="A74" s="81">
        <v>66</v>
      </c>
      <c r="B74" s="71" t="s">
        <v>165</v>
      </c>
      <c r="C74" s="60">
        <v>0.01</v>
      </c>
      <c r="D74" s="55"/>
      <c r="E74" s="60">
        <v>0.01</v>
      </c>
    </row>
    <row r="75" spans="1:7" ht="17.399999999999999" thickBot="1">
      <c r="A75" s="81">
        <v>67</v>
      </c>
      <c r="B75" s="72" t="s">
        <v>166</v>
      </c>
      <c r="C75" s="60">
        <v>0</v>
      </c>
      <c r="D75" s="55"/>
      <c r="E75" s="60">
        <v>0</v>
      </c>
    </row>
    <row r="76" spans="1:7" ht="27" thickBot="1">
      <c r="A76" s="81">
        <v>68</v>
      </c>
      <c r="B76" s="64" t="s">
        <v>167</v>
      </c>
      <c r="C76" s="61">
        <v>6.4399999999999999E-2</v>
      </c>
      <c r="D76" s="55"/>
      <c r="E76" s="61">
        <f>+(E69-4.5%)+(E70-E69)-1.5%+(E71-E70)-2%</f>
        <v>7.1999999999999995E-2</v>
      </c>
    </row>
    <row r="77" spans="1:7" ht="17.399999999999999" thickBot="1">
      <c r="A77" s="218" t="s">
        <v>168</v>
      </c>
      <c r="B77" s="65"/>
      <c r="C77" s="3"/>
      <c r="D77" s="3"/>
      <c r="E77" s="3"/>
    </row>
    <row r="78" spans="1:7" ht="17.399999999999999" thickBot="1">
      <c r="A78" s="81">
        <v>69</v>
      </c>
      <c r="B78" s="53" t="s">
        <v>169</v>
      </c>
      <c r="C78" s="78" t="s">
        <v>0</v>
      </c>
      <c r="D78" s="55"/>
      <c r="E78" s="78" t="s">
        <v>0</v>
      </c>
    </row>
    <row r="79" spans="1:7" ht="17.399999999999999" thickBot="1">
      <c r="A79" s="81">
        <v>70</v>
      </c>
      <c r="B79" s="53" t="s">
        <v>170</v>
      </c>
      <c r="C79" s="78" t="s">
        <v>0</v>
      </c>
      <c r="D79" s="55"/>
      <c r="E79" s="78" t="s">
        <v>0</v>
      </c>
    </row>
    <row r="80" spans="1:7" ht="17.399999999999999" thickBot="1">
      <c r="A80" s="81">
        <v>71</v>
      </c>
      <c r="B80" s="53" t="s">
        <v>171</v>
      </c>
      <c r="C80" s="78" t="s">
        <v>0</v>
      </c>
      <c r="D80" s="55"/>
      <c r="E80" s="78" t="s">
        <v>0</v>
      </c>
    </row>
    <row r="81" spans="1:5" ht="17.399999999999999" thickBot="1">
      <c r="A81" s="218" t="s">
        <v>172</v>
      </c>
      <c r="B81" s="65"/>
      <c r="C81" s="3"/>
      <c r="D81" s="3"/>
      <c r="E81" s="3"/>
    </row>
    <row r="82" spans="1:5" ht="17.399999999999999" thickBot="1">
      <c r="A82" s="81">
        <v>72</v>
      </c>
      <c r="B82" s="53" t="s">
        <v>173</v>
      </c>
      <c r="C82" s="52">
        <v>0</v>
      </c>
      <c r="D82" s="55"/>
      <c r="E82" s="52">
        <v>0</v>
      </c>
    </row>
    <row r="83" spans="1:5" ht="17.399999999999999" thickBot="1">
      <c r="A83" s="81">
        <v>73</v>
      </c>
      <c r="B83" s="53" t="s">
        <v>174</v>
      </c>
      <c r="C83" s="52">
        <v>0</v>
      </c>
      <c r="D83" s="55"/>
      <c r="E83" s="52">
        <v>0</v>
      </c>
    </row>
    <row r="84" spans="1:5" ht="17.399999999999999" thickBot="1">
      <c r="A84" s="81">
        <v>74</v>
      </c>
      <c r="B84" s="53" t="s">
        <v>175</v>
      </c>
      <c r="C84" s="52">
        <v>0</v>
      </c>
      <c r="D84" s="55"/>
      <c r="E84" s="52">
        <v>0</v>
      </c>
    </row>
    <row r="85" spans="1:5" ht="17.399999999999999" thickBot="1">
      <c r="A85" s="81">
        <v>75</v>
      </c>
      <c r="B85" s="53" t="s">
        <v>176</v>
      </c>
      <c r="C85" s="52">
        <v>0</v>
      </c>
      <c r="D85" s="55"/>
      <c r="E85" s="52">
        <v>0</v>
      </c>
    </row>
    <row r="86" spans="1:5" ht="17.399999999999999" thickBot="1">
      <c r="A86" s="218" t="s">
        <v>177</v>
      </c>
      <c r="B86" s="65"/>
      <c r="C86" s="3"/>
      <c r="D86" s="3"/>
      <c r="E86" s="3"/>
    </row>
    <row r="87" spans="1:5" ht="27" thickBot="1">
      <c r="A87" s="81">
        <v>76</v>
      </c>
      <c r="B87" s="53" t="s">
        <v>178</v>
      </c>
      <c r="C87" s="62">
        <f>+C55</f>
        <v>43</v>
      </c>
      <c r="D87" s="55"/>
      <c r="E87" s="62">
        <v>39.847112810000006</v>
      </c>
    </row>
    <row r="88" spans="1:5" ht="17.399999999999999" thickBot="1">
      <c r="A88" s="81">
        <v>77</v>
      </c>
      <c r="B88" s="53" t="s">
        <v>179</v>
      </c>
      <c r="C88" s="62">
        <v>288</v>
      </c>
      <c r="D88" s="55"/>
      <c r="E88" s="62">
        <v>264</v>
      </c>
    </row>
    <row r="89" spans="1:5" ht="27" thickBot="1">
      <c r="A89" s="81">
        <v>78</v>
      </c>
      <c r="B89" s="53" t="s">
        <v>180</v>
      </c>
      <c r="C89" s="52">
        <v>0</v>
      </c>
      <c r="D89" s="55"/>
      <c r="E89" s="52">
        <v>0</v>
      </c>
    </row>
    <row r="90" spans="1:5" ht="17.399999999999999" thickBot="1">
      <c r="A90" s="81">
        <v>79</v>
      </c>
      <c r="B90" s="53" t="s">
        <v>181</v>
      </c>
      <c r="C90" s="52">
        <v>0</v>
      </c>
      <c r="D90" s="55"/>
      <c r="E90" s="52">
        <v>0</v>
      </c>
    </row>
    <row r="92" spans="1:5">
      <c r="B92" s="63"/>
    </row>
    <row r="93" spans="1:5">
      <c r="B93" s="63"/>
    </row>
    <row r="94" spans="1:5">
      <c r="B94" s="63"/>
    </row>
    <row r="95" spans="1:5">
      <c r="B95" s="63"/>
    </row>
    <row r="96" spans="1:5">
      <c r="B96" s="63"/>
    </row>
    <row r="97" spans="2:2">
      <c r="B97" s="63"/>
    </row>
    <row r="98" spans="2:2">
      <c r="B98" s="6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8E7BE-0ED1-4AE7-BF92-F9D23A0FA498}">
  <sheetPr>
    <tabColor rgb="FF92D050"/>
  </sheetPr>
  <dimension ref="A1:H34"/>
  <sheetViews>
    <sheetView showGridLines="0" zoomScale="175" zoomScaleNormal="175" workbookViewId="0">
      <selection activeCell="B9" sqref="B9"/>
    </sheetView>
  </sheetViews>
  <sheetFormatPr defaultColWidth="10.33203125" defaultRowHeight="16.8"/>
  <cols>
    <col min="1" max="1" width="41.5546875" style="1" customWidth="1"/>
    <col min="2" max="2" width="15.33203125" style="1" customWidth="1"/>
    <col min="3" max="3" width="11.6640625" style="1" customWidth="1"/>
    <col min="4" max="4" width="15.33203125" style="1" customWidth="1"/>
    <col min="5" max="5" width="14" style="1" bestFit="1" customWidth="1"/>
    <col min="6" max="6" width="15.5546875" style="1" bestFit="1" customWidth="1"/>
    <col min="7" max="16384" width="10.33203125" style="1"/>
  </cols>
  <sheetData>
    <row r="1" spans="1:7">
      <c r="A1" s="36" t="s">
        <v>197</v>
      </c>
      <c r="B1" s="5"/>
      <c r="C1" s="5"/>
      <c r="D1" s="5"/>
    </row>
    <row r="2" spans="1:7" ht="17.399999999999999" thickBot="1">
      <c r="A2" s="32" t="s">
        <v>417</v>
      </c>
    </row>
    <row r="3" spans="1:7" ht="17.399999999999999" thickBot="1">
      <c r="A3" s="87"/>
      <c r="B3" s="82" t="s">
        <v>2</v>
      </c>
      <c r="C3" s="82" t="s">
        <v>4</v>
      </c>
      <c r="D3" s="82"/>
    </row>
    <row r="4" spans="1:7" ht="17.399999999999999" thickBot="1">
      <c r="A4" s="88"/>
      <c r="B4" s="82" t="s">
        <v>416</v>
      </c>
      <c r="C4" s="82" t="s">
        <v>182</v>
      </c>
      <c r="D4" s="82" t="s">
        <v>416</v>
      </c>
    </row>
    <row r="5" spans="1:7" ht="17.399999999999999" thickBot="1">
      <c r="A5" s="89" t="s">
        <v>413</v>
      </c>
      <c r="B5" s="107">
        <v>45838</v>
      </c>
      <c r="C5" s="82"/>
      <c r="D5" s="107">
        <v>45657</v>
      </c>
    </row>
    <row r="6" spans="1:7" ht="17.399999999999999" thickBot="1">
      <c r="A6" s="83" t="s">
        <v>183</v>
      </c>
      <c r="B6" s="83"/>
      <c r="C6" s="84"/>
      <c r="D6" s="83"/>
    </row>
    <row r="7" spans="1:7" ht="17.399999999999999" thickBot="1">
      <c r="A7" s="53" t="s">
        <v>198</v>
      </c>
      <c r="B7" s="86">
        <v>2561</v>
      </c>
      <c r="C7" s="85"/>
      <c r="D7" s="86">
        <v>1489</v>
      </c>
      <c r="F7" s="4"/>
      <c r="G7" s="6"/>
    </row>
    <row r="8" spans="1:7" ht="17.399999999999999" thickBot="1">
      <c r="A8" s="53" t="s">
        <v>184</v>
      </c>
      <c r="B8" s="86">
        <v>157</v>
      </c>
      <c r="C8" s="85"/>
      <c r="D8" s="86">
        <v>103</v>
      </c>
      <c r="F8" s="4"/>
      <c r="G8" s="6"/>
    </row>
    <row r="9" spans="1:7" ht="27" thickBot="1">
      <c r="A9" s="53" t="s">
        <v>199</v>
      </c>
      <c r="B9" s="86">
        <v>1361</v>
      </c>
      <c r="C9" s="85"/>
      <c r="D9" s="86">
        <v>1548</v>
      </c>
      <c r="F9" s="4"/>
      <c r="G9" s="6"/>
    </row>
    <row r="10" spans="1:7" ht="17.399999999999999" thickBot="1">
      <c r="A10" s="53" t="s">
        <v>185</v>
      </c>
      <c r="B10" s="86">
        <v>23896</v>
      </c>
      <c r="C10" s="86"/>
      <c r="D10" s="86">
        <v>21141</v>
      </c>
      <c r="F10" s="4"/>
      <c r="G10" s="6"/>
    </row>
    <row r="11" spans="1:7" ht="27" thickBot="1">
      <c r="A11" s="70" t="s">
        <v>418</v>
      </c>
      <c r="B11" s="86">
        <f>+'DIS25 - CC1'!C55</f>
        <v>43</v>
      </c>
      <c r="C11" s="86" t="s">
        <v>229</v>
      </c>
      <c r="D11" s="86">
        <v>39</v>
      </c>
      <c r="F11" s="4"/>
      <c r="G11" s="6"/>
    </row>
    <row r="12" spans="1:7" ht="17.399999999999999" thickBot="1">
      <c r="A12" s="53" t="s">
        <v>200</v>
      </c>
      <c r="B12" s="86">
        <v>792</v>
      </c>
      <c r="C12" s="85"/>
      <c r="D12" s="86">
        <v>456</v>
      </c>
      <c r="F12" s="4"/>
      <c r="G12" s="6"/>
    </row>
    <row r="13" spans="1:7" ht="17.399999999999999" thickBot="1">
      <c r="A13" s="53" t="s">
        <v>201</v>
      </c>
      <c r="B13" s="86">
        <v>2</v>
      </c>
      <c r="C13" s="85"/>
      <c r="D13" s="86">
        <v>11</v>
      </c>
      <c r="F13" s="4"/>
      <c r="G13" s="6"/>
    </row>
    <row r="14" spans="1:7" ht="17.399999999999999" thickBot="1">
      <c r="A14" s="53" t="s">
        <v>202</v>
      </c>
      <c r="B14" s="86">
        <v>29</v>
      </c>
      <c r="C14" s="85"/>
      <c r="D14" s="86">
        <v>17</v>
      </c>
      <c r="F14" s="4"/>
      <c r="G14" s="6"/>
    </row>
    <row r="15" spans="1:7" ht="17.399999999999999" thickBot="1">
      <c r="A15" s="70" t="s">
        <v>414</v>
      </c>
      <c r="B15" s="86">
        <v>2</v>
      </c>
      <c r="C15" s="85" t="s">
        <v>6</v>
      </c>
      <c r="D15" s="86">
        <v>4</v>
      </c>
      <c r="F15" s="4"/>
      <c r="G15" s="6"/>
    </row>
    <row r="16" spans="1:7" ht="17.399999999999999" thickBot="1">
      <c r="A16" s="53" t="s">
        <v>203</v>
      </c>
      <c r="B16" s="86">
        <v>28</v>
      </c>
      <c r="C16" s="85" t="s">
        <v>5</v>
      </c>
      <c r="D16" s="86">
        <v>29</v>
      </c>
      <c r="F16" s="4"/>
      <c r="G16" s="6"/>
    </row>
    <row r="17" spans="1:8" ht="17.399999999999999" thickBot="1">
      <c r="A17" s="80" t="s">
        <v>186</v>
      </c>
      <c r="B17" s="220">
        <f>+B7+B8+B9+B10+B12+B13+B14+B16</f>
        <v>28826</v>
      </c>
      <c r="C17" s="96"/>
      <c r="D17" s="220">
        <f>+D7+D8+D9+D10+D12+D13+D14+D16</f>
        <v>24794</v>
      </c>
      <c r="F17" s="4"/>
      <c r="G17" s="6"/>
    </row>
    <row r="18" spans="1:8" ht="17.399999999999999" thickBot="1">
      <c r="A18" s="83" t="s">
        <v>187</v>
      </c>
      <c r="B18" s="84"/>
      <c r="C18" s="84"/>
      <c r="D18" s="84"/>
      <c r="F18" s="4"/>
      <c r="G18" s="6"/>
    </row>
    <row r="19" spans="1:8" ht="17.399999999999999" thickBot="1">
      <c r="A19" s="53" t="s">
        <v>184</v>
      </c>
      <c r="B19" s="86">
        <v>96</v>
      </c>
      <c r="C19" s="81"/>
      <c r="D19" s="86">
        <v>68</v>
      </c>
      <c r="E19" s="6"/>
      <c r="F19" s="4"/>
      <c r="G19" s="6"/>
    </row>
    <row r="20" spans="1:8" ht="17.399999999999999" thickBot="1">
      <c r="A20" s="53" t="s">
        <v>204</v>
      </c>
      <c r="B20" s="86">
        <v>17553</v>
      </c>
      <c r="C20" s="81"/>
      <c r="D20" s="86">
        <v>16623</v>
      </c>
      <c r="E20" s="6"/>
      <c r="F20" s="4"/>
      <c r="G20" s="6"/>
    </row>
    <row r="21" spans="1:8" ht="17.399999999999999" thickBot="1">
      <c r="A21" s="53" t="s">
        <v>205</v>
      </c>
      <c r="B21" s="86">
        <v>7685</v>
      </c>
      <c r="C21" s="81"/>
      <c r="D21" s="86">
        <v>4756</v>
      </c>
      <c r="E21" s="6"/>
      <c r="F21" s="4"/>
      <c r="G21" s="6"/>
    </row>
    <row r="22" spans="1:8" ht="17.399999999999999" thickBot="1">
      <c r="A22" s="53" t="s">
        <v>206</v>
      </c>
      <c r="B22" s="86">
        <v>0</v>
      </c>
      <c r="C22" s="81"/>
      <c r="D22" s="86">
        <v>0</v>
      </c>
      <c r="E22" s="6"/>
      <c r="F22" s="4"/>
      <c r="G22" s="6"/>
    </row>
    <row r="23" spans="1:8" ht="17.399999999999999" thickBot="1">
      <c r="A23" s="53" t="s">
        <v>207</v>
      </c>
      <c r="B23" s="86">
        <v>0</v>
      </c>
      <c r="C23" s="81"/>
      <c r="D23" s="86">
        <v>0</v>
      </c>
      <c r="E23" s="6"/>
      <c r="F23" s="4"/>
      <c r="G23" s="6"/>
    </row>
    <row r="24" spans="1:8" ht="17.399999999999999" thickBot="1">
      <c r="A24" s="53" t="s">
        <v>208</v>
      </c>
      <c r="B24" s="86">
        <v>10</v>
      </c>
      <c r="C24" s="81"/>
      <c r="D24" s="86">
        <v>11</v>
      </c>
      <c r="E24" s="6"/>
      <c r="F24" s="4"/>
      <c r="G24" s="6"/>
    </row>
    <row r="25" spans="1:8" ht="17.399999999999999" thickBot="1">
      <c r="A25" s="53" t="s">
        <v>209</v>
      </c>
      <c r="B25" s="86">
        <v>37</v>
      </c>
      <c r="C25" s="81"/>
      <c r="D25" s="86">
        <v>4</v>
      </c>
      <c r="E25" s="6"/>
      <c r="F25" s="4"/>
      <c r="G25" s="6"/>
    </row>
    <row r="26" spans="1:8" ht="17.399999999999999" thickBot="1">
      <c r="A26" s="53" t="s">
        <v>146</v>
      </c>
      <c r="B26" s="86">
        <v>4</v>
      </c>
      <c r="C26" s="81"/>
      <c r="D26" s="86">
        <v>6</v>
      </c>
      <c r="E26" s="6"/>
      <c r="F26" s="4"/>
      <c r="G26" s="6"/>
    </row>
    <row r="27" spans="1:8" ht="17.399999999999999" thickBot="1">
      <c r="A27" s="80" t="s">
        <v>188</v>
      </c>
      <c r="B27" s="220">
        <f>SUM(B19:B26)</f>
        <v>25385</v>
      </c>
      <c r="C27" s="82"/>
      <c r="D27" s="220">
        <f>SUM(D19:D26)</f>
        <v>21468</v>
      </c>
      <c r="F27" s="4"/>
      <c r="G27" s="6"/>
    </row>
    <row r="28" spans="1:8" ht="17.399999999999999" thickBot="1">
      <c r="A28" s="83" t="s">
        <v>189</v>
      </c>
      <c r="B28" s="84"/>
      <c r="C28" s="84"/>
      <c r="D28" s="84"/>
    </row>
    <row r="29" spans="1:8" ht="17.399999999999999" thickBot="1">
      <c r="A29" s="53" t="s">
        <v>210</v>
      </c>
      <c r="B29" s="86">
        <v>331</v>
      </c>
      <c r="C29" s="81"/>
      <c r="D29" s="86">
        <v>331</v>
      </c>
      <c r="H29" s="6"/>
    </row>
    <row r="30" spans="1:8" ht="17.399999999999999" thickBot="1">
      <c r="A30" s="70" t="s">
        <v>190</v>
      </c>
      <c r="B30" s="86">
        <v>327.2</v>
      </c>
      <c r="C30" s="81" t="s">
        <v>2</v>
      </c>
      <c r="D30" s="86">
        <v>327.2</v>
      </c>
      <c r="H30" s="6"/>
    </row>
    <row r="31" spans="1:8" ht="17.399999999999999" thickBot="1">
      <c r="A31" s="70" t="s">
        <v>191</v>
      </c>
      <c r="B31" s="86">
        <v>0</v>
      </c>
      <c r="C31" s="81"/>
      <c r="D31" s="86">
        <v>0</v>
      </c>
      <c r="E31" s="37"/>
      <c r="H31" s="6"/>
    </row>
    <row r="32" spans="1:8" ht="17.399999999999999" thickBot="1">
      <c r="A32" s="53" t="s">
        <v>211</v>
      </c>
      <c r="B32" s="86">
        <v>51</v>
      </c>
      <c r="C32" s="81" t="s">
        <v>4</v>
      </c>
      <c r="D32" s="86">
        <v>38</v>
      </c>
      <c r="H32" s="6"/>
    </row>
    <row r="33" spans="1:8" ht="17.399999999999999" thickBot="1">
      <c r="A33" s="53" t="s">
        <v>100</v>
      </c>
      <c r="B33" s="86">
        <v>3059</v>
      </c>
      <c r="C33" s="81" t="s">
        <v>3</v>
      </c>
      <c r="D33" s="86">
        <v>2957</v>
      </c>
      <c r="H33" s="6"/>
    </row>
    <row r="34" spans="1:8" ht="17.399999999999999" thickBot="1">
      <c r="A34" s="80" t="s">
        <v>192</v>
      </c>
      <c r="B34" s="220">
        <f>B29+B33+B32</f>
        <v>3441</v>
      </c>
      <c r="C34" s="82"/>
      <c r="D34" s="220">
        <f>+D29+D32+D33</f>
        <v>3326</v>
      </c>
    </row>
  </sheetData>
  <pageMargins left="0.7" right="0.7" top="0.75" bottom="0.75" header="0.3" footer="0.3"/>
  <pageSetup paperSize="9" scale="97" orientation="portrait" r:id="rId1"/>
  <rowBreaks count="1" manualBreakCount="1">
    <brk id="1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76901-A878-4321-A2CB-1CFF1106F7B0}">
  <sheetPr>
    <tabColor rgb="FF92D050"/>
  </sheetPr>
  <dimension ref="A1:D10"/>
  <sheetViews>
    <sheetView showGridLines="0" zoomScale="150" zoomScaleNormal="150" workbookViewId="0">
      <selection activeCell="C8" sqref="C8"/>
    </sheetView>
  </sheetViews>
  <sheetFormatPr defaultColWidth="10.33203125" defaultRowHeight="15"/>
  <cols>
    <col min="1" max="1" width="42.6640625" style="39" customWidth="1"/>
    <col min="2" max="2" width="11.88671875" style="39" customWidth="1"/>
    <col min="3" max="3" width="13.109375" style="39" customWidth="1"/>
    <col min="4" max="16384" width="10.33203125" style="39"/>
  </cols>
  <sheetData>
    <row r="1" spans="1:4" s="1" customFormat="1" ht="17.399999999999999" thickBot="1">
      <c r="A1" s="34" t="s">
        <v>212</v>
      </c>
      <c r="B1" s="97"/>
      <c r="C1" s="97"/>
      <c r="D1" s="97"/>
    </row>
    <row r="2" spans="1:4" s="11" customFormat="1" ht="13.8" thickBot="1">
      <c r="A2" s="102"/>
      <c r="B2" s="69" t="s">
        <v>2</v>
      </c>
      <c r="C2" s="69" t="s">
        <v>4</v>
      </c>
      <c r="D2" s="69" t="s">
        <v>5</v>
      </c>
    </row>
    <row r="3" spans="1:4" s="11" customFormat="1" ht="15.75" customHeight="1" thickBot="1">
      <c r="A3" s="103"/>
      <c r="B3" s="291">
        <v>45838</v>
      </c>
      <c r="C3" s="292"/>
      <c r="D3" s="293"/>
    </row>
    <row r="4" spans="1:4" s="11" customFormat="1" ht="11.25" customHeight="1" thickBot="1">
      <c r="A4" s="103"/>
      <c r="B4" s="290" t="s">
        <v>193</v>
      </c>
      <c r="C4" s="290" t="s">
        <v>194</v>
      </c>
      <c r="D4" s="290" t="s">
        <v>195</v>
      </c>
    </row>
    <row r="5" spans="1:4" s="11" customFormat="1" ht="11.25" customHeight="1" thickBot="1">
      <c r="A5" s="89" t="s">
        <v>413</v>
      </c>
      <c r="B5" s="290"/>
      <c r="C5" s="290"/>
      <c r="D5" s="290"/>
    </row>
    <row r="6" spans="1:4" s="33" customFormat="1" ht="13.8" thickBot="1">
      <c r="A6" s="53" t="s">
        <v>198</v>
      </c>
      <c r="B6" s="62">
        <v>0</v>
      </c>
      <c r="C6" s="104">
        <v>2561</v>
      </c>
      <c r="D6" s="105">
        <v>2561</v>
      </c>
    </row>
    <row r="7" spans="1:4" s="11" customFormat="1" ht="27" thickBot="1">
      <c r="A7" s="53" t="s">
        <v>199</v>
      </c>
      <c r="B7" s="62">
        <v>0</v>
      </c>
      <c r="C7" s="62">
        <v>1361</v>
      </c>
      <c r="D7" s="62">
        <v>1361</v>
      </c>
    </row>
    <row r="8" spans="1:4" s="38" customFormat="1" ht="13.8" thickBot="1">
      <c r="A8" s="53" t="s">
        <v>185</v>
      </c>
      <c r="B8" s="62">
        <v>0</v>
      </c>
      <c r="C8" s="62">
        <v>23896</v>
      </c>
      <c r="D8" s="62">
        <v>23896</v>
      </c>
    </row>
    <row r="9" spans="1:4" s="11" customFormat="1" ht="13.8" thickBot="1">
      <c r="A9" s="53" t="s">
        <v>202</v>
      </c>
      <c r="B9" s="62">
        <v>0</v>
      </c>
      <c r="C9" s="62">
        <v>1008</v>
      </c>
      <c r="D9" s="62">
        <v>1008</v>
      </c>
    </row>
    <row r="10" spans="1:4" ht="15.6" thickBot="1">
      <c r="A10" s="80" t="s">
        <v>186</v>
      </c>
      <c r="B10" s="62">
        <v>0</v>
      </c>
      <c r="C10" s="100">
        <f>+'DIS25 - CC2'!B17</f>
        <v>28826</v>
      </c>
      <c r="D10" s="100">
        <f t="shared" ref="D7:D10" si="0">B10+C10</f>
        <v>28826</v>
      </c>
    </row>
  </sheetData>
  <mergeCells count="4">
    <mergeCell ref="B4:B5"/>
    <mergeCell ref="C4:C5"/>
    <mergeCell ref="D4:D5"/>
    <mergeCell ref="B3: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445C3-2339-49A3-B398-4B2F17EA3E31}">
  <sheetPr>
    <tabColor rgb="FF92D050"/>
  </sheetPr>
  <dimension ref="A1:J12"/>
  <sheetViews>
    <sheetView showGridLines="0" zoomScale="140" zoomScaleNormal="140" workbookViewId="0">
      <selection activeCell="F6" sqref="F6"/>
    </sheetView>
  </sheetViews>
  <sheetFormatPr defaultColWidth="10.33203125" defaultRowHeight="16.8"/>
  <cols>
    <col min="1" max="1" width="3.5546875" style="1" customWidth="1"/>
    <col min="2" max="2" width="23.88671875" style="1" customWidth="1"/>
    <col min="3" max="3" width="14" style="1" customWidth="1"/>
    <col min="4" max="4" width="17.109375" style="1" customWidth="1"/>
    <col min="5" max="5" width="13.109375" style="1" customWidth="1"/>
    <col min="6" max="6" width="17.33203125" style="1" customWidth="1"/>
    <col min="7" max="7" width="14.88671875" style="1" customWidth="1"/>
    <col min="8" max="8" width="17.109375" style="1" customWidth="1"/>
    <col min="9" max="9" width="10.33203125" style="1"/>
    <col min="10" max="10" width="17.44140625" style="1" bestFit="1" customWidth="1"/>
    <col min="11" max="16384" width="10.33203125" style="1"/>
  </cols>
  <sheetData>
    <row r="1" spans="1:10" ht="17.399999999999999" thickBot="1">
      <c r="A1" s="36" t="s">
        <v>213</v>
      </c>
      <c r="B1" s="5"/>
      <c r="C1" s="5"/>
      <c r="D1" s="5"/>
      <c r="E1" s="5"/>
      <c r="F1" s="5"/>
      <c r="G1" s="5"/>
      <c r="H1" s="5"/>
    </row>
    <row r="2" spans="1:10" ht="17.399999999999999" thickBot="1">
      <c r="A2" s="294">
        <v>45838</v>
      </c>
      <c r="B2" s="295"/>
      <c r="C2" s="69" t="s">
        <v>2</v>
      </c>
      <c r="D2" s="69" t="s">
        <v>3</v>
      </c>
      <c r="E2" s="69" t="s">
        <v>4</v>
      </c>
      <c r="F2" s="69" t="s">
        <v>5</v>
      </c>
      <c r="G2" s="69" t="s">
        <v>6</v>
      </c>
      <c r="H2" s="69" t="s">
        <v>214</v>
      </c>
    </row>
    <row r="3" spans="1:10" s="9" customFormat="1" ht="42.75" customHeight="1" thickBot="1">
      <c r="A3" s="296"/>
      <c r="B3" s="297"/>
      <c r="C3" s="290" t="s">
        <v>215</v>
      </c>
      <c r="D3" s="290"/>
      <c r="E3" s="290" t="s">
        <v>419</v>
      </c>
      <c r="F3" s="290" t="s">
        <v>216</v>
      </c>
      <c r="G3" s="290"/>
      <c r="H3" s="69" t="s">
        <v>217</v>
      </c>
    </row>
    <row r="4" spans="1:10" s="9" customFormat="1" ht="53.4" thickBot="1">
      <c r="A4" s="298" t="s">
        <v>413</v>
      </c>
      <c r="B4" s="299"/>
      <c r="C4" s="69" t="s">
        <v>256</v>
      </c>
      <c r="D4" s="69" t="s">
        <v>420</v>
      </c>
      <c r="E4" s="290"/>
      <c r="F4" s="69" t="s">
        <v>218</v>
      </c>
      <c r="G4" s="69" t="s">
        <v>219</v>
      </c>
      <c r="H4" s="69" t="s">
        <v>220</v>
      </c>
    </row>
    <row r="5" spans="1:10" s="9" customFormat="1" ht="17.399999999999999" thickBot="1">
      <c r="A5" s="54">
        <v>1</v>
      </c>
      <c r="B5" s="53" t="s">
        <v>198</v>
      </c>
      <c r="C5" s="62">
        <v>0</v>
      </c>
      <c r="D5" s="62">
        <v>2561</v>
      </c>
      <c r="E5" s="62">
        <v>0</v>
      </c>
      <c r="F5" s="62">
        <v>0</v>
      </c>
      <c r="G5" s="62">
        <v>0</v>
      </c>
      <c r="H5" s="62">
        <f>+C5+D5-E5</f>
        <v>2561</v>
      </c>
    </row>
    <row r="6" spans="1:10" ht="17.399999999999999" thickBot="1">
      <c r="A6" s="54">
        <v>2</v>
      </c>
      <c r="B6" s="53" t="s">
        <v>221</v>
      </c>
      <c r="C6" s="62">
        <v>1040</v>
      </c>
      <c r="D6" s="62">
        <v>22944</v>
      </c>
      <c r="E6" s="62">
        <v>88</v>
      </c>
      <c r="F6" s="62">
        <v>48</v>
      </c>
      <c r="G6" s="62">
        <v>40</v>
      </c>
      <c r="H6" s="62">
        <f>+C6+D6-E6</f>
        <v>23896</v>
      </c>
      <c r="J6" s="9"/>
    </row>
    <row r="7" spans="1:10" ht="17.399999999999999" thickBot="1">
      <c r="A7" s="54">
        <v>3</v>
      </c>
      <c r="B7" s="53" t="s">
        <v>222</v>
      </c>
      <c r="C7" s="62">
        <v>0</v>
      </c>
      <c r="D7" s="62">
        <v>1361</v>
      </c>
      <c r="E7" s="62">
        <v>0</v>
      </c>
      <c r="F7" s="62">
        <v>0</v>
      </c>
      <c r="G7" s="62">
        <v>0</v>
      </c>
      <c r="H7" s="62">
        <f t="shared" ref="H7" si="0">+C7+D7-E7</f>
        <v>1361</v>
      </c>
      <c r="J7" s="9"/>
    </row>
    <row r="8" spans="1:10" ht="17.399999999999999" thickBot="1">
      <c r="A8" s="54">
        <v>4</v>
      </c>
      <c r="B8" s="54" t="s">
        <v>200</v>
      </c>
      <c r="C8" s="62">
        <v>0</v>
      </c>
      <c r="D8" s="62">
        <v>792</v>
      </c>
      <c r="E8" s="62">
        <v>0</v>
      </c>
      <c r="F8" s="62">
        <v>0</v>
      </c>
      <c r="G8" s="62">
        <v>0</v>
      </c>
      <c r="H8" s="62">
        <f>+C8+D8-E8</f>
        <v>792</v>
      </c>
      <c r="J8" s="9"/>
    </row>
    <row r="9" spans="1:10" ht="17.399999999999999" thickBot="1">
      <c r="A9" s="54">
        <v>5</v>
      </c>
      <c r="B9" s="54" t="s">
        <v>223</v>
      </c>
      <c r="C9" s="62">
        <v>25</v>
      </c>
      <c r="D9" s="62">
        <v>4361</v>
      </c>
      <c r="E9" s="62">
        <v>3</v>
      </c>
      <c r="F9" s="62">
        <v>0</v>
      </c>
      <c r="G9" s="62">
        <v>3</v>
      </c>
      <c r="H9" s="62">
        <f>+C9+D9-E9</f>
        <v>4383</v>
      </c>
      <c r="J9" s="9"/>
    </row>
    <row r="10" spans="1:10" ht="17.399999999999999" thickBot="1">
      <c r="A10" s="99">
        <v>6</v>
      </c>
      <c r="B10" s="99" t="s">
        <v>195</v>
      </c>
      <c r="C10" s="93">
        <f>SUM(C5:C9)</f>
        <v>1065</v>
      </c>
      <c r="D10" s="93">
        <f>SUM(D5:D9)</f>
        <v>32019</v>
      </c>
      <c r="E10" s="93">
        <f t="shared" ref="E10:H10" si="1">SUM(E5:E9)</f>
        <v>91</v>
      </c>
      <c r="F10" s="93">
        <f t="shared" si="1"/>
        <v>48</v>
      </c>
      <c r="G10" s="93">
        <f t="shared" si="1"/>
        <v>43</v>
      </c>
      <c r="H10" s="93">
        <f t="shared" si="1"/>
        <v>32993</v>
      </c>
      <c r="J10" s="9"/>
    </row>
    <row r="11" spans="1:10">
      <c r="C11" s="40"/>
      <c r="D11" s="40"/>
      <c r="J11" s="9"/>
    </row>
    <row r="12" spans="1:10">
      <c r="C12" s="4"/>
    </row>
  </sheetData>
  <mergeCells count="5">
    <mergeCell ref="C3:D3"/>
    <mergeCell ref="E3:E4"/>
    <mergeCell ref="F3:G3"/>
    <mergeCell ref="A2:B3"/>
    <mergeCell ref="A4:B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90235-3C16-4F76-89A2-1DE6A14762CD}">
  <sheetPr>
    <tabColor rgb="FF92D050"/>
  </sheetPr>
  <dimension ref="A1:E10"/>
  <sheetViews>
    <sheetView showGridLines="0" zoomScale="175" zoomScaleNormal="175" workbookViewId="0">
      <selection activeCell="C6" sqref="C6"/>
    </sheetView>
  </sheetViews>
  <sheetFormatPr defaultColWidth="10.33203125" defaultRowHeight="16.8"/>
  <cols>
    <col min="1" max="1" width="10.33203125" style="1"/>
    <col min="2" max="2" width="67.88671875" style="1" customWidth="1"/>
    <col min="3" max="3" width="12.88671875" style="1" bestFit="1" customWidth="1"/>
    <col min="4" max="4" width="10.33203125" style="1"/>
    <col min="5" max="5" width="13.6640625" style="1" bestFit="1" customWidth="1"/>
    <col min="6" max="6" width="16.6640625" style="1" bestFit="1" customWidth="1"/>
    <col min="7" max="16384" width="10.33203125" style="1"/>
  </cols>
  <sheetData>
    <row r="1" spans="1:5" ht="30" customHeight="1" thickBot="1">
      <c r="A1" s="300" t="s">
        <v>224</v>
      </c>
      <c r="B1" s="300"/>
      <c r="C1" s="300"/>
    </row>
    <row r="2" spans="1:5" ht="17.399999999999999" thickBot="1">
      <c r="A2" s="120" t="s">
        <v>413</v>
      </c>
      <c r="B2" s="121"/>
      <c r="C2" s="69" t="s">
        <v>2</v>
      </c>
    </row>
    <row r="3" spans="1:5" ht="27.6" thickBot="1">
      <c r="A3" s="55">
        <v>1</v>
      </c>
      <c r="B3" s="99" t="s">
        <v>449</v>
      </c>
      <c r="C3" s="62">
        <v>650</v>
      </c>
      <c r="D3" s="51"/>
    </row>
    <row r="4" spans="1:5" ht="17.399999999999999" thickBot="1">
      <c r="A4" s="55">
        <v>2</v>
      </c>
      <c r="B4" s="54" t="s">
        <v>225</v>
      </c>
      <c r="C4" s="62">
        <v>555</v>
      </c>
    </row>
    <row r="5" spans="1:5" ht="17.399999999999999" thickBot="1">
      <c r="A5" s="55">
        <v>3</v>
      </c>
      <c r="B5" s="54" t="s">
        <v>421</v>
      </c>
      <c r="C5" s="62">
        <v>14</v>
      </c>
    </row>
    <row r="6" spans="1:5" ht="17.399999999999999" thickBot="1">
      <c r="A6" s="55">
        <v>4</v>
      </c>
      <c r="B6" s="54" t="s">
        <v>226</v>
      </c>
      <c r="C6" s="62">
        <v>5</v>
      </c>
      <c r="E6" s="41"/>
    </row>
    <row r="7" spans="1:5" ht="17.399999999999999" thickBot="1">
      <c r="A7" s="55">
        <v>5</v>
      </c>
      <c r="B7" s="54" t="s">
        <v>227</v>
      </c>
      <c r="C7" s="62">
        <v>-121</v>
      </c>
      <c r="D7" s="41"/>
    </row>
    <row r="8" spans="1:5" ht="27" thickBot="1">
      <c r="A8" s="55">
        <v>6</v>
      </c>
      <c r="B8" s="99" t="s">
        <v>439</v>
      </c>
      <c r="C8" s="62">
        <f>+C3+C4-C5-C6+C7</f>
        <v>1065</v>
      </c>
    </row>
    <row r="10" spans="1:5">
      <c r="A10" s="45" t="s">
        <v>448</v>
      </c>
    </row>
  </sheetData>
  <mergeCells count="1">
    <mergeCell ref="A1:C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FDF8DBFC874047B90531E7420696F3" ma:contentTypeVersion="14" ma:contentTypeDescription="Create a new document." ma:contentTypeScope="" ma:versionID="bf86ac00ee37322844b33f01f18bb300">
  <xsd:schema xmlns:xsd="http://www.w3.org/2001/XMLSchema" xmlns:xs="http://www.w3.org/2001/XMLSchema" xmlns:p="http://schemas.microsoft.com/office/2006/metadata/properties" xmlns:ns1="http://schemas.microsoft.com/sharepoint/v3" xmlns:ns2="de785ae0-8076-4043-bf28-09c64c399998" xmlns:ns3="0f39e6d1-abd8-49cf-9a67-a54b2a9c1e42" targetNamespace="http://schemas.microsoft.com/office/2006/metadata/properties" ma:root="true" ma:fieldsID="701eddc3bab0b66d0d247f78b247e1ab" ns1:_="" ns2:_="" ns3:_="">
    <xsd:import namespace="http://schemas.microsoft.com/sharepoint/v3"/>
    <xsd:import namespace="de785ae0-8076-4043-bf28-09c64c399998"/>
    <xsd:import namespace="0f39e6d1-abd8-49cf-9a67-a54b2a9c1e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785ae0-8076-4043-bf28-09c64c3999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03c4af3-d430-4f28-9747-46973365dcb5"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39e6d1-abd8-49cf-9a67-a54b2a9c1e4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4c67274-52b3-428c-ab07-87d899d6b19c}" ma:internalName="TaxCatchAll" ma:showField="CatchAllData" ma:web="0f39e6d1-abd8-49cf-9a67-a54b2a9c1e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e785ae0-8076-4043-bf28-09c64c399998">
      <Terms xmlns="http://schemas.microsoft.com/office/infopath/2007/PartnerControls"/>
    </lcf76f155ced4ddcb4097134ff3c332f>
    <TaxCatchAll xmlns="0f39e6d1-abd8-49cf-9a67-a54b2a9c1e42" xsi:nil="true"/>
  </documentManagement>
</p:properties>
</file>

<file path=customXml/itemProps1.xml><?xml version="1.0" encoding="utf-8"?>
<ds:datastoreItem xmlns:ds="http://schemas.openxmlformats.org/officeDocument/2006/customXml" ds:itemID="{75D64D62-DF37-4D80-9C4F-BB8D1E1BF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785ae0-8076-4043-bf28-09c64c399998"/>
    <ds:schemaRef ds:uri="0f39e6d1-abd8-49cf-9a67-a54b2a9c1e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BCA92A-D994-4F31-8AA2-08C4C901854A}">
  <ds:schemaRefs>
    <ds:schemaRef ds:uri="http://schemas.microsoft.com/sharepoint/v3/contenttype/forms"/>
  </ds:schemaRefs>
</ds:datastoreItem>
</file>

<file path=customXml/itemProps3.xml><?xml version="1.0" encoding="utf-8"?>
<ds:datastoreItem xmlns:ds="http://schemas.openxmlformats.org/officeDocument/2006/customXml" ds:itemID="{6CE84D89-E01F-4964-A3C8-AAE65D96A758}">
  <ds:schemaRefs>
    <ds:schemaRef ds:uri="http://schemas.microsoft.com/office/infopath/2007/PartnerControls"/>
    <ds:schemaRef ds:uri="http://purl.org/dc/term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de785ae0-8076-4043-bf28-09c64c399998"/>
    <ds:schemaRef ds:uri="0f39e6d1-abd8-49cf-9a67-a54b2a9c1e42"/>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Cover</vt:lpstr>
      <vt:lpstr>Contents</vt:lpstr>
      <vt:lpstr>DIS20 - KM1</vt:lpstr>
      <vt:lpstr>DIS20 - OV1</vt:lpstr>
      <vt:lpstr>DIS25 - CC1</vt:lpstr>
      <vt:lpstr>DIS25 - CC2</vt:lpstr>
      <vt:lpstr>DIS31 - ENC</vt:lpstr>
      <vt:lpstr>DIS40 - CR1</vt:lpstr>
      <vt:lpstr>DIS40 - CR2</vt:lpstr>
      <vt:lpstr>DIS40 - CR3</vt:lpstr>
      <vt:lpstr>DIS40 - CR4</vt:lpstr>
      <vt:lpstr>DIS40 - CR5</vt:lpstr>
      <vt:lpstr>DIS42 - CCR1</vt:lpstr>
      <vt:lpstr>DIS42 - CCR3</vt:lpstr>
      <vt:lpstr>DIS42 - CCR5</vt:lpstr>
      <vt:lpstr>DIS42 - CCR6</vt:lpstr>
      <vt:lpstr>DIS42 - CCR8</vt:lpstr>
      <vt:lpstr>Market Risk</vt:lpstr>
      <vt:lpstr>DIS75 - CCyB1</vt:lpstr>
      <vt:lpstr>DIS85 - LIQ1</vt:lpstr>
      <vt:lpstr>DIS85 - LIQ2</vt:lpstr>
      <vt:lpstr>'DIS42 - CCR5'!_Toc378352994</vt:lpstr>
      <vt:lpstr>'DIS40 - CR4'!_Toc404082831</vt:lpstr>
    </vt:vector>
  </TitlesOfParts>
  <Company>Rabobank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Vivian Huang</dc:creator>
  <cp:lastModifiedBy>Su, S (Shan)</cp:lastModifiedBy>
  <cp:lastPrinted>2024-10-24T03:46:49Z</cp:lastPrinted>
  <dcterms:created xsi:type="dcterms:W3CDTF">2023-04-02T23:32:39Z</dcterms:created>
  <dcterms:modified xsi:type="dcterms:W3CDTF">2025-08-22T05:26:41Z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0x010100E5FDF8DBFC874047B90531E7420696F3</vt:lpwstr>
  </property>
  <property fmtid="{D5CDD505-2E9C-101B-9397-08002B2CF9AE}" pid="3" name="Order">
    <vt:r8>100</vt:r8>
  </property>
  <property fmtid="{D5CDD505-2E9C-101B-9397-08002B2CF9AE}" pid="4" name="MediaServiceImageTags">
    <vt:lpwstr/>
  </property>
</Properties>
</file>